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410" windowWidth="19320" windowHeight="7455" tabRatio="920" activeTab="0"/>
  </bookViews>
  <sheets>
    <sheet name="Totals and Awards" sheetId="1" r:id="rId1"/>
    <sheet name="Paper" sheetId="2" r:id="rId2"/>
    <sheet name="Static" sheetId="3" r:id="rId3"/>
    <sheet name="Cost" sheetId="4" r:id="rId4"/>
    <sheet name="Subjective Handling" sheetId="5" r:id="rId5"/>
    <sheet name="Range" sheetId="6" r:id="rId6"/>
    <sheet name="Oral" sheetId="7" r:id="rId7"/>
    <sheet name="Noise" sheetId="8" r:id="rId8"/>
    <sheet name="Acceleration" sheetId="9" r:id="rId9"/>
    <sheet name="Rider Comfort" sheetId="10" r:id="rId10"/>
    <sheet name="Draw Bar Pull" sheetId="11" r:id="rId11"/>
    <sheet name="Cold Start" sheetId="12" r:id="rId12"/>
    <sheet name="Objective Handling" sheetId="13" r:id="rId13"/>
    <sheet name="Penalties" sheetId="14" r:id="rId14"/>
    <sheet name="Vehicle Weights" sheetId="15" r:id="rId15"/>
  </sheets>
  <definedNames>
    <definedName name="_xlnm.Print_Area" localSheetId="3">'Cost'!$A$1:$D$24</definedName>
    <definedName name="_xlnm.Print_Area" localSheetId="6">'Oral'!$A$1:$AB$7</definedName>
    <definedName name="_xlnm.Print_Area" localSheetId="13">'Penalties'!$A$1:$I$8</definedName>
    <definedName name="_xlnm.Print_Area" localSheetId="0">'Totals and Awards'!$A$1:$N$34</definedName>
    <definedName name="_xlnm.Print_Area" localSheetId="14">'Vehicle Weights'!$A$1:$F$7</definedName>
  </definedNames>
  <calcPr fullCalcOnLoad="1"/>
</workbook>
</file>

<file path=xl/sharedStrings.xml><?xml version="1.0" encoding="utf-8"?>
<sst xmlns="http://schemas.openxmlformats.org/spreadsheetml/2006/main" count="311" uniqueCount="189">
  <si>
    <t>Handling</t>
  </si>
  <si>
    <t>Oral</t>
  </si>
  <si>
    <t>Static</t>
  </si>
  <si>
    <t>Paper</t>
  </si>
  <si>
    <t>Late Paper</t>
  </si>
  <si>
    <t>Safety Violation</t>
  </si>
  <si>
    <t>POINTS</t>
  </si>
  <si>
    <t>miles</t>
  </si>
  <si>
    <t>SCORE</t>
  </si>
  <si>
    <t>Tmin=</t>
  </si>
  <si>
    <t>sec</t>
  </si>
  <si>
    <t>Result (PASS/FAIL)</t>
  </si>
  <si>
    <t>Best</t>
  </si>
  <si>
    <t>Points</t>
  </si>
  <si>
    <t>Design</t>
  </si>
  <si>
    <t>TOTAL</t>
  </si>
  <si>
    <t>RANK</t>
  </si>
  <si>
    <t>FINAL</t>
  </si>
  <si>
    <t>Best Design Winner</t>
  </si>
  <si>
    <t>Ordinal</t>
  </si>
  <si>
    <t>Cost</t>
  </si>
  <si>
    <t>Total Cost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</si>
  <si>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</si>
  <si>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</si>
  <si>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</si>
  <si>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</si>
  <si>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</si>
  <si>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</si>
  <si>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</si>
  <si>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</si>
  <si>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</si>
  <si>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</si>
  <si>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</si>
  <si>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</si>
  <si>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</si>
  <si>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Best Time (s)</t>
  </si>
  <si>
    <t>Late Oral</t>
  </si>
  <si>
    <t>Fourth Place Winner Overall</t>
  </si>
  <si>
    <t>Cold</t>
  </si>
  <si>
    <t>Start</t>
  </si>
  <si>
    <t xml:space="preserve"> </t>
  </si>
  <si>
    <t>Count</t>
  </si>
  <si>
    <t>Agreed to judge</t>
  </si>
  <si>
    <t>Max</t>
  </si>
  <si>
    <t>Min</t>
  </si>
  <si>
    <t>Objective</t>
  </si>
  <si>
    <t>Display</t>
  </si>
  <si>
    <t>Subjective</t>
  </si>
  <si>
    <t>Final Score</t>
  </si>
  <si>
    <t>Time</t>
  </si>
  <si>
    <t>Rider Comfort</t>
  </si>
  <si>
    <t>Minutes</t>
  </si>
  <si>
    <t xml:space="preserve">Inspection </t>
  </si>
  <si>
    <t>Bonus</t>
  </si>
  <si>
    <t>Block</t>
  </si>
  <si>
    <t>Cass</t>
  </si>
  <si>
    <t>Dahl</t>
  </si>
  <si>
    <t>Davenport</t>
  </si>
  <si>
    <t>DeClerck</t>
  </si>
  <si>
    <t>Elzinga</t>
  </si>
  <si>
    <t>Evanoff</t>
  </si>
  <si>
    <t>Gillen</t>
  </si>
  <si>
    <t>Haines</t>
  </si>
  <si>
    <t>Hendrie</t>
  </si>
  <si>
    <t>Jensen</t>
  </si>
  <si>
    <t>Katnik</t>
  </si>
  <si>
    <t>Lasecki</t>
  </si>
  <si>
    <t>LaVigne</t>
  </si>
  <si>
    <t>Montgomery</t>
  </si>
  <si>
    <t>Myers</t>
  </si>
  <si>
    <t>Nehmer</t>
  </si>
  <si>
    <t>Noak</t>
  </si>
  <si>
    <t>Poirier</t>
  </si>
  <si>
    <t>Schumann</t>
  </si>
  <si>
    <t>Comments</t>
  </si>
  <si>
    <t>J192 Level</t>
  </si>
  <si>
    <t>J192 Score</t>
  </si>
  <si>
    <t>Score</t>
  </si>
  <si>
    <t>Late Design 
Write-up/Fuel Selection</t>
  </si>
  <si>
    <t>Front Left</t>
  </si>
  <si>
    <t>Front Right</t>
  </si>
  <si>
    <t>Rear</t>
  </si>
  <si>
    <t>FAIL</t>
  </si>
  <si>
    <t>PASS</t>
  </si>
  <si>
    <t>Wmin=</t>
  </si>
  <si>
    <t>Wmax=</t>
  </si>
  <si>
    <t>pounds</t>
  </si>
  <si>
    <t>Weights</t>
  </si>
  <si>
    <t>Chang</t>
  </si>
  <si>
    <t>Duke</t>
  </si>
  <si>
    <t>Fiorani</t>
  </si>
  <si>
    <t>Hilbers</t>
  </si>
  <si>
    <t>Kowalski</t>
  </si>
  <si>
    <t>Kreider</t>
  </si>
  <si>
    <t>Liebau</t>
  </si>
  <si>
    <t>Little</t>
  </si>
  <si>
    <t>Miers</t>
  </si>
  <si>
    <t>SAE CSC2007 Static Display Results</t>
  </si>
  <si>
    <t>SAE CSC2007 Technology Implementation Cost Assessment Results</t>
  </si>
  <si>
    <t>Average</t>
  </si>
  <si>
    <t>SAE CSC2007 Oral Presentation Results</t>
  </si>
  <si>
    <t>SAE CSC2007 Acceleration Results</t>
  </si>
  <si>
    <t>SAE CSC2007 Shock Input/Rider Comfort Results</t>
  </si>
  <si>
    <t>SAE CSC2007 Cold Start Results</t>
  </si>
  <si>
    <t>SAE CSC2007 Subjective Ride Results</t>
  </si>
  <si>
    <t>SAE CSC2007 Objective Handling/Driveability Event Results</t>
  </si>
  <si>
    <t>SAE CSC2007 Penalties</t>
  </si>
  <si>
    <t>SAE CSC2007 Vehicle Weights</t>
  </si>
  <si>
    <t>SAE CSC2007 Engineering Design Paper Results</t>
  </si>
  <si>
    <t>Total</t>
  </si>
  <si>
    <t>#21McGill Univ - Electric</t>
  </si>
  <si>
    <t>#22Utah State Univ  - Electric</t>
  </si>
  <si>
    <t xml:space="preserve">#23South Dakota Sch of Mines &amp; Tech - Electric </t>
  </si>
  <si>
    <t xml:space="preserve"> #24Clarkson University - Electric  </t>
  </si>
  <si>
    <t>Miles Achieved</t>
  </si>
  <si>
    <t>Points Per Mile</t>
  </si>
  <si>
    <t>SAE CSC2007 Range</t>
  </si>
  <si>
    <t xml:space="preserve">Max Speed = </t>
  </si>
  <si>
    <t>mph</t>
  </si>
  <si>
    <t>(or less depending on conditions)</t>
  </si>
  <si>
    <t>Max Distance=</t>
  </si>
  <si>
    <t>(or until sled is unable to proceed)</t>
  </si>
  <si>
    <t>SAE CSC2007 Draw Bar Pull Test - Electric Sleds Only</t>
  </si>
  <si>
    <t>Draw Bar Pull Load</t>
  </si>
  <si>
    <t xml:space="preserve">                                 (Lmax/Lmin)^2 – 1</t>
  </si>
  <si>
    <t>Where L = the draw bar pull load</t>
  </si>
  <si>
    <r>
      <t xml:space="preserve">Your Score = 100 x </t>
    </r>
    <r>
      <rPr>
        <u val="single"/>
        <sz val="11"/>
        <rFont val="Times New Roman"/>
        <family val="1"/>
      </rPr>
      <t>(Lyour/Lmin)^2 – 1</t>
    </r>
  </si>
  <si>
    <t>Range</t>
  </si>
  <si>
    <t>Draw Bar</t>
  </si>
  <si>
    <t>Pull</t>
  </si>
  <si>
    <t>Late MSRP</t>
  </si>
  <si>
    <t>Nysse</t>
  </si>
  <si>
    <t>BIN</t>
  </si>
  <si>
    <t>BON</t>
  </si>
  <si>
    <t>CAS</t>
  </si>
  <si>
    <t>DAH</t>
  </si>
  <si>
    <t>DEM</t>
  </si>
  <si>
    <t>DUB</t>
  </si>
  <si>
    <t>ELZ</t>
  </si>
  <si>
    <t>HAL</t>
  </si>
  <si>
    <t>HILB</t>
  </si>
  <si>
    <t>HILG</t>
  </si>
  <si>
    <t>JEN</t>
  </si>
  <si>
    <t>KOW</t>
  </si>
  <si>
    <t>LAV</t>
  </si>
  <si>
    <t>LIE</t>
  </si>
  <si>
    <t>LIT</t>
  </si>
  <si>
    <t>MIE</t>
  </si>
  <si>
    <t>MON</t>
  </si>
  <si>
    <t>NEH</t>
  </si>
  <si>
    <t>PER</t>
  </si>
  <si>
    <t>RAD</t>
  </si>
  <si>
    <t>RUOD</t>
  </si>
  <si>
    <t>RUOJ</t>
  </si>
  <si>
    <t>SCHU</t>
  </si>
  <si>
    <t>SCHW</t>
  </si>
  <si>
    <t>SWA</t>
  </si>
  <si>
    <t>Missed part of presentation; abstained from judging</t>
  </si>
  <si>
    <t>Erspamer</t>
  </si>
  <si>
    <t>NH?</t>
  </si>
  <si>
    <t>Binversie</t>
  </si>
  <si>
    <t>*</t>
  </si>
  <si>
    <t>*  no score machine did not go fast enough</t>
  </si>
  <si>
    <t>SAE CSC 2007 Electric Noise Testing</t>
  </si>
  <si>
    <t>Tmax=</t>
  </si>
  <si>
    <t>Bonus for no Maintenance</t>
  </si>
  <si>
    <t>Maintenance
or
Design</t>
  </si>
  <si>
    <t>Penalties/</t>
  </si>
  <si>
    <t>Bonuses</t>
  </si>
  <si>
    <t>DNF</t>
  </si>
  <si>
    <t>Min Pull Load =</t>
  </si>
  <si>
    <t>Max Pull Load =</t>
  </si>
  <si>
    <t>seconds</t>
  </si>
  <si>
    <t>Only best runs entered</t>
  </si>
  <si>
    <t>Innovation</t>
  </si>
  <si>
    <t>McGill University - Zero Emission</t>
  </si>
  <si>
    <t>Darwin</t>
  </si>
  <si>
    <t>Phoenix</t>
  </si>
  <si>
    <t>Utility</t>
  </si>
  <si>
    <t>Humility</t>
  </si>
  <si>
    <t>Firefighter</t>
  </si>
  <si>
    <t>Rookie</t>
  </si>
  <si>
    <t>Units</t>
  </si>
  <si>
    <t>#10University of Idaho IC</t>
  </si>
  <si>
    <t>#7University of Wisconsin-Platteville IC</t>
  </si>
  <si>
    <t>#11Minnesota State University - Mankato IC</t>
  </si>
  <si>
    <t>#2University of Minnesota-Duluth IC</t>
  </si>
  <si>
    <t>SAE CSC2007 Final Score Zero Emission Class</t>
  </si>
  <si>
    <t>Third Place Winner Overall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</si>
</sst>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  <numFmt numFmtId="173" formatCode="0.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5" fontId="15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170" fontId="0" fillId="0" borderId="0" xfId="0" applyNumberForma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1" fillId="0" borderId="0" xfId="0" applyFont="1" applyAlignment="1">
      <alignment horizontal="left" indent="12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" fontId="15" fillId="0" borderId="1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 horizontal="center"/>
    </xf>
    <xf numFmtId="165" fontId="18" fillId="0" borderId="0" xfId="0" applyNumberFormat="1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0" fillId="2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11.8515625" style="4" customWidth="1"/>
    <col min="16" max="16" width="10.28125" style="0" customWidth="1"/>
    <col min="17" max="17" width="13.28125" style="0" customWidth="1"/>
  </cols>
  <sheetData>
    <row r="1" spans="1:16" ht="18.75">
      <c r="A1" s="9" t="s">
        <v>187</v>
      </c>
      <c r="B1" s="7"/>
      <c r="C1" s="7"/>
      <c r="D1" s="7"/>
      <c r="E1" s="7"/>
      <c r="F1" s="7"/>
      <c r="G1" s="42"/>
      <c r="H1" s="7"/>
      <c r="I1" s="7"/>
      <c r="J1" s="7"/>
      <c r="K1" s="7"/>
      <c r="L1" s="7"/>
      <c r="M1" s="7"/>
      <c r="N1" s="7"/>
      <c r="O1" s="22"/>
      <c r="P1" s="7"/>
    </row>
    <row r="2" spans="1:17" ht="12.75">
      <c r="A2" s="7"/>
      <c r="B2" s="6" t="s">
        <v>14</v>
      </c>
      <c r="C2" s="6" t="s">
        <v>2</v>
      </c>
      <c r="D2" s="7"/>
      <c r="E2" s="6" t="s">
        <v>47</v>
      </c>
      <c r="F2" s="6" t="s">
        <v>40</v>
      </c>
      <c r="G2" s="42"/>
      <c r="H2" s="7"/>
      <c r="I2" s="7"/>
      <c r="J2" s="12" t="s">
        <v>40</v>
      </c>
      <c r="K2" s="6" t="s">
        <v>128</v>
      </c>
      <c r="L2" s="6" t="s">
        <v>38</v>
      </c>
      <c r="M2" s="12" t="s">
        <v>45</v>
      </c>
      <c r="N2" s="12" t="s">
        <v>167</v>
      </c>
      <c r="O2" s="6" t="s">
        <v>52</v>
      </c>
      <c r="P2" s="179"/>
      <c r="Q2" s="29"/>
    </row>
    <row r="3" spans="1:20" ht="12.75">
      <c r="A3" s="7"/>
      <c r="B3" s="6" t="s">
        <v>3</v>
      </c>
      <c r="C3" s="6" t="s">
        <v>46</v>
      </c>
      <c r="D3" s="6" t="s">
        <v>20</v>
      </c>
      <c r="E3" s="6" t="s">
        <v>0</v>
      </c>
      <c r="F3" s="40" t="s">
        <v>127</v>
      </c>
      <c r="G3" s="6" t="s">
        <v>1</v>
      </c>
      <c r="H3" s="6" t="s">
        <v>29</v>
      </c>
      <c r="I3" s="3" t="s">
        <v>30</v>
      </c>
      <c r="J3" s="6" t="s">
        <v>50</v>
      </c>
      <c r="K3" s="6" t="s">
        <v>129</v>
      </c>
      <c r="L3" s="6" t="s">
        <v>39</v>
      </c>
      <c r="M3" s="6" t="s">
        <v>0</v>
      </c>
      <c r="N3" s="6" t="s">
        <v>168</v>
      </c>
      <c r="O3" s="6" t="s">
        <v>53</v>
      </c>
      <c r="P3" s="6" t="s">
        <v>87</v>
      </c>
      <c r="T3" s="6"/>
    </row>
    <row r="4" spans="1:20" ht="15.75">
      <c r="A4" s="180" t="s">
        <v>110</v>
      </c>
      <c r="B4" s="59">
        <f>Paper!AE4</f>
        <v>83.08333333333333</v>
      </c>
      <c r="C4" s="59">
        <f>Static!B5</f>
        <v>50</v>
      </c>
      <c r="D4" s="59">
        <f>Cost!C7</f>
        <v>0</v>
      </c>
      <c r="E4" s="59">
        <f>'Subjective Handling'!N4</f>
        <v>37.75</v>
      </c>
      <c r="F4" s="34">
        <f>Range!D6</f>
        <v>100</v>
      </c>
      <c r="G4" s="59">
        <f>Oral!AA4</f>
        <v>75.76</v>
      </c>
      <c r="H4" s="70">
        <f>Noise!E5</f>
        <v>150</v>
      </c>
      <c r="I4" s="72">
        <f>Acceleration!E5</f>
        <v>56.74832631186404</v>
      </c>
      <c r="J4" s="72">
        <f>'Rider Comfort'!D6</f>
        <v>75</v>
      </c>
      <c r="K4" s="59">
        <f>'Draw Bar Pull'!D6</f>
        <v>0</v>
      </c>
      <c r="L4" s="59">
        <f>'Cold Start'!C4</f>
        <v>50</v>
      </c>
      <c r="M4" s="59">
        <f>'Objective Handling'!E6</f>
        <v>75</v>
      </c>
      <c r="N4" s="59">
        <f>Penalties!I4</f>
        <v>100</v>
      </c>
      <c r="O4" s="178">
        <v>10</v>
      </c>
      <c r="P4" s="164">
        <f>'Vehicle Weights'!G4</f>
        <v>100</v>
      </c>
      <c r="T4" s="70"/>
    </row>
    <row r="5" spans="1:20" ht="15.75">
      <c r="A5" s="180" t="s">
        <v>111</v>
      </c>
      <c r="B5" s="59">
        <f>Paper!AE5</f>
        <v>76.54545454545455</v>
      </c>
      <c r="C5" s="59">
        <f>Static!B6</f>
        <v>50</v>
      </c>
      <c r="D5" s="59">
        <f>Cost!C8</f>
        <v>13.450841749647154</v>
      </c>
      <c r="E5" s="59">
        <f>'Subjective Handling'!N5</f>
        <v>29.5</v>
      </c>
      <c r="F5" s="34">
        <f>Range!D7</f>
        <v>100</v>
      </c>
      <c r="G5" s="59">
        <f>Oral!AA5</f>
        <v>60.92</v>
      </c>
      <c r="H5" s="70">
        <f>Noise!E6</f>
        <v>237</v>
      </c>
      <c r="I5" s="72">
        <f>Acceleration!E6</f>
        <v>100</v>
      </c>
      <c r="J5" s="72">
        <f>'Rider Comfort'!D7</f>
        <v>13.26</v>
      </c>
      <c r="K5" s="59">
        <f>'Draw Bar Pull'!D7</f>
        <v>76.50458014518163</v>
      </c>
      <c r="L5" s="59">
        <f>'Cold Start'!C5</f>
        <v>0</v>
      </c>
      <c r="M5" s="59">
        <f>'Objective Handling'!E7</f>
        <v>0</v>
      </c>
      <c r="N5" s="59">
        <f>Penalties!I5</f>
        <v>0</v>
      </c>
      <c r="O5" s="178">
        <v>10</v>
      </c>
      <c r="P5" s="164">
        <f>'Vehicle Weights'!G5</f>
        <v>0</v>
      </c>
      <c r="T5" s="70"/>
    </row>
    <row r="6" spans="1:20" ht="31.5">
      <c r="A6" s="180" t="s">
        <v>112</v>
      </c>
      <c r="B6" s="59">
        <f>Paper!AE6</f>
        <v>73.63636363636364</v>
      </c>
      <c r="C6" s="59">
        <f>Static!B7</f>
        <v>50</v>
      </c>
      <c r="D6" s="59">
        <f>Cost!C9</f>
        <v>50</v>
      </c>
      <c r="E6" s="59">
        <f>'Subjective Handling'!N6</f>
        <v>30.875</v>
      </c>
      <c r="F6" s="34">
        <f>Range!D8</f>
        <v>39</v>
      </c>
      <c r="G6" s="59">
        <f>Oral!AA6</f>
        <v>52.5</v>
      </c>
      <c r="H6" s="70">
        <f>Noise!E7</f>
        <v>300</v>
      </c>
      <c r="I6" s="72">
        <f>Acceleration!E7</f>
        <v>50</v>
      </c>
      <c r="J6" s="72">
        <f>'Rider Comfort'!D8</f>
        <v>4.88</v>
      </c>
      <c r="K6" s="59">
        <f>'Draw Bar Pull'!D8</f>
        <v>100</v>
      </c>
      <c r="L6" s="59">
        <f>'Cold Start'!C6</f>
        <v>50</v>
      </c>
      <c r="M6" s="59">
        <f>'Objective Handling'!E8</f>
        <v>12.423337476107404</v>
      </c>
      <c r="N6" s="59">
        <f>Penalties!I6</f>
        <v>100</v>
      </c>
      <c r="O6" s="178">
        <v>10</v>
      </c>
      <c r="P6" s="164">
        <f>'Vehicle Weights'!G6</f>
        <v>20.522205960809213</v>
      </c>
      <c r="T6" s="70"/>
    </row>
    <row r="7" spans="1:20" ht="15.75">
      <c r="A7" s="180" t="s">
        <v>113</v>
      </c>
      <c r="B7" s="59">
        <f>Paper!AE7</f>
        <v>31.785714285714285</v>
      </c>
      <c r="C7" s="59">
        <f>Static!B8</f>
        <v>50</v>
      </c>
      <c r="D7" s="59">
        <f>Cost!C10</f>
        <v>2.3816979647050522</v>
      </c>
      <c r="E7" s="59">
        <f>'Subjective Handling'!N7</f>
        <v>27</v>
      </c>
      <c r="F7" s="34">
        <f>Range!D9</f>
        <v>16</v>
      </c>
      <c r="G7" s="59">
        <f>Oral!AA7</f>
        <v>43</v>
      </c>
      <c r="H7" s="70">
        <f>Noise!E8</f>
        <v>150</v>
      </c>
      <c r="I7" s="72">
        <f>Acceleration!E8</f>
        <v>0</v>
      </c>
      <c r="J7" s="72">
        <f>'Rider Comfort'!D9</f>
        <v>0</v>
      </c>
      <c r="K7" s="59">
        <f>'Draw Bar Pull'!D9</f>
        <v>23.28521506588193</v>
      </c>
      <c r="L7" s="59">
        <f>'Cold Start'!C7</f>
        <v>50</v>
      </c>
      <c r="M7" s="59">
        <f>'Objective Handling'!E9</f>
        <v>0</v>
      </c>
      <c r="N7" s="59">
        <f>Penalties!I7</f>
        <v>-131.8</v>
      </c>
      <c r="O7" s="178">
        <v>10</v>
      </c>
      <c r="P7" s="164">
        <f>'Vehicle Weights'!G7</f>
        <v>51.082241198917636</v>
      </c>
      <c r="T7" s="70"/>
    </row>
    <row r="8" spans="1:16" ht="15.75">
      <c r="A8" s="180"/>
      <c r="B8" s="59"/>
      <c r="C8" s="59"/>
      <c r="D8" s="59"/>
      <c r="E8" s="59"/>
      <c r="F8" s="59"/>
      <c r="G8" s="59"/>
      <c r="H8" s="70"/>
      <c r="I8" s="72"/>
      <c r="J8" s="72"/>
      <c r="K8" s="59"/>
      <c r="L8" s="59"/>
      <c r="M8" s="59"/>
      <c r="N8" s="59"/>
      <c r="O8" s="34"/>
      <c r="P8" s="7"/>
    </row>
    <row r="9" spans="1:16" ht="15.75">
      <c r="A9" s="180"/>
      <c r="B9" s="59"/>
      <c r="C9" s="59"/>
      <c r="D9" s="59"/>
      <c r="E9" s="59"/>
      <c r="F9" s="59"/>
      <c r="G9" s="59"/>
      <c r="H9" s="70"/>
      <c r="I9" s="72"/>
      <c r="J9" s="72"/>
      <c r="K9" s="59"/>
      <c r="L9" s="59"/>
      <c r="M9" s="59"/>
      <c r="N9" s="59"/>
      <c r="O9" s="34"/>
      <c r="P9" s="7"/>
    </row>
    <row r="10" spans="1:16" ht="12.75">
      <c r="A10" s="168"/>
      <c r="B10" s="59"/>
      <c r="C10" s="59"/>
      <c r="D10" s="59"/>
      <c r="E10" s="59"/>
      <c r="F10" s="59"/>
      <c r="G10" s="59"/>
      <c r="H10" s="70"/>
      <c r="I10" s="72"/>
      <c r="J10" s="72"/>
      <c r="K10" s="59"/>
      <c r="L10" s="59"/>
      <c r="M10" s="59"/>
      <c r="N10" s="59"/>
      <c r="O10" s="22"/>
      <c r="P10" s="7"/>
    </row>
    <row r="11" spans="13:16" ht="12.75">
      <c r="M11" s="6"/>
      <c r="N11" s="15"/>
      <c r="O11" s="22"/>
      <c r="P11" s="7"/>
    </row>
    <row r="12" spans="1:16" ht="12.75">
      <c r="A12" s="12"/>
      <c r="B12" s="23"/>
      <c r="C12" s="21" t="s">
        <v>12</v>
      </c>
      <c r="D12" s="38"/>
      <c r="E12" s="38"/>
      <c r="F12" s="38"/>
      <c r="G12" s="37"/>
      <c r="H12" s="37"/>
      <c r="L12" s="60"/>
      <c r="M12" s="39"/>
      <c r="N12" s="11"/>
      <c r="O12" s="22"/>
      <c r="P12" s="7"/>
    </row>
    <row r="13" spans="1:16" ht="12.75">
      <c r="A13" s="7"/>
      <c r="B13" s="23"/>
      <c r="C13" s="23" t="s">
        <v>14</v>
      </c>
      <c r="D13" s="23"/>
      <c r="E13" s="23"/>
      <c r="F13" s="23"/>
      <c r="G13" s="23" t="s">
        <v>15</v>
      </c>
      <c r="H13" s="23" t="s">
        <v>17</v>
      </c>
      <c r="L13" s="60"/>
      <c r="M13" s="39"/>
      <c r="N13" s="11"/>
      <c r="O13" s="22"/>
      <c r="P13" s="7"/>
    </row>
    <row r="14" spans="1:16" ht="12.75">
      <c r="A14" s="7"/>
      <c r="B14" s="23"/>
      <c r="C14" s="23" t="s">
        <v>13</v>
      </c>
      <c r="D14" s="23"/>
      <c r="E14" s="23"/>
      <c r="F14" s="23"/>
      <c r="G14" s="23" t="s">
        <v>6</v>
      </c>
      <c r="H14" s="23" t="s">
        <v>16</v>
      </c>
      <c r="L14" s="60"/>
      <c r="M14" s="39"/>
      <c r="N14" s="11"/>
      <c r="O14" s="22"/>
      <c r="P14" s="7"/>
    </row>
    <row r="15" spans="1:16" ht="15.75">
      <c r="A15" s="180" t="s">
        <v>110</v>
      </c>
      <c r="B15" s="39"/>
      <c r="C15" s="39">
        <f>B4+C4+G4</f>
        <v>208.8433333333333</v>
      </c>
      <c r="D15" s="140"/>
      <c r="E15" s="140"/>
      <c r="F15" s="140"/>
      <c r="G15" s="38">
        <f>SUM(B4:P4)</f>
        <v>963.3416596451973</v>
      </c>
      <c r="H15" s="23">
        <f>RANK(G15,$G$15:$G$18)</f>
        <v>1</v>
      </c>
      <c r="I15" s="39"/>
      <c r="J15" s="23"/>
      <c r="L15" s="60"/>
      <c r="M15" s="39"/>
      <c r="N15" s="11"/>
      <c r="O15" s="22"/>
      <c r="P15" s="7"/>
    </row>
    <row r="16" spans="1:16" ht="15.75">
      <c r="A16" s="180" t="s">
        <v>111</v>
      </c>
      <c r="B16" s="39"/>
      <c r="C16" s="39">
        <f>B5+C5+G5</f>
        <v>187.46545454545455</v>
      </c>
      <c r="D16" s="140"/>
      <c r="E16" s="140"/>
      <c r="F16" s="140"/>
      <c r="G16" s="38">
        <f>SUM(B5:P5)</f>
        <v>767.1808764402834</v>
      </c>
      <c r="H16" s="23">
        <f>RANK(G16,$G$15:$G$18)</f>
        <v>3</v>
      </c>
      <c r="J16" s="23"/>
      <c r="L16" s="60"/>
      <c r="M16" s="39"/>
      <c r="N16" s="11"/>
      <c r="O16" s="22"/>
      <c r="P16" s="7"/>
    </row>
    <row r="17" spans="1:16" ht="31.5">
      <c r="A17" s="180" t="s">
        <v>112</v>
      </c>
      <c r="B17" s="39"/>
      <c r="C17" s="39">
        <f>B6+C6+G6</f>
        <v>176.13636363636363</v>
      </c>
      <c r="D17" s="140"/>
      <c r="E17" s="140"/>
      <c r="F17" s="140"/>
      <c r="G17" s="38">
        <f>SUM(B6:P6)</f>
        <v>943.8369070732801</v>
      </c>
      <c r="H17" s="23">
        <f>RANK(G17,$G$15:$G$18)</f>
        <v>2</v>
      </c>
      <c r="J17" s="23"/>
      <c r="L17" s="60"/>
      <c r="M17" s="39"/>
      <c r="N17" s="11"/>
      <c r="O17" s="22"/>
      <c r="P17" s="7"/>
    </row>
    <row r="18" spans="1:16" ht="15.75">
      <c r="A18" s="180" t="s">
        <v>113</v>
      </c>
      <c r="B18" s="39"/>
      <c r="C18" s="39">
        <f>B7+C7+G7</f>
        <v>124.78571428571428</v>
      </c>
      <c r="D18" s="140"/>
      <c r="E18" s="140"/>
      <c r="F18" s="140"/>
      <c r="G18" s="38">
        <f>SUM(B7:P7)</f>
        <v>322.73486851521886</v>
      </c>
      <c r="H18" s="23">
        <f>RANK(G18,$G$15:$G$18)</f>
        <v>4</v>
      </c>
      <c r="J18" s="23"/>
      <c r="L18" s="60"/>
      <c r="M18" s="39"/>
      <c r="N18" s="11"/>
      <c r="O18" s="22"/>
      <c r="P18" s="7"/>
    </row>
    <row r="19" spans="1:16" s="79" customFormat="1" ht="12.75">
      <c r="A19" s="168"/>
      <c r="B19" s="39"/>
      <c r="C19" s="39"/>
      <c r="D19" s="140"/>
      <c r="E19" s="140"/>
      <c r="F19" s="140"/>
      <c r="G19" s="38"/>
      <c r="H19" s="23"/>
      <c r="I19" s="80"/>
      <c r="J19" s="23"/>
      <c r="K19" s="80"/>
      <c r="L19" s="80"/>
      <c r="M19" s="80"/>
      <c r="N19" s="80"/>
      <c r="O19" s="177"/>
      <c r="P19" s="42"/>
    </row>
    <row r="20" spans="1:16" s="79" customFormat="1" ht="12.75">
      <c r="A20" s="168"/>
      <c r="B20" s="39"/>
      <c r="C20" s="39"/>
      <c r="D20" s="140"/>
      <c r="E20" s="140"/>
      <c r="F20" s="140"/>
      <c r="G20" s="38"/>
      <c r="H20" s="23"/>
      <c r="I20" s="80"/>
      <c r="J20" s="23"/>
      <c r="K20" s="80"/>
      <c r="L20" s="80"/>
      <c r="M20" s="80"/>
      <c r="N20" s="80"/>
      <c r="O20" s="177"/>
      <c r="P20" s="42"/>
    </row>
    <row r="21" spans="1:16" s="79" customFormat="1" ht="12.75">
      <c r="A21" s="168"/>
      <c r="B21" s="39"/>
      <c r="C21" s="39"/>
      <c r="D21" s="140"/>
      <c r="E21" s="140"/>
      <c r="F21" s="140"/>
      <c r="G21" s="38"/>
      <c r="H21" s="23"/>
      <c r="I21" s="80"/>
      <c r="J21" s="23"/>
      <c r="K21" s="80"/>
      <c r="L21" s="80"/>
      <c r="M21" s="80"/>
      <c r="N21" s="80"/>
      <c r="O21" s="177"/>
      <c r="P21" s="42"/>
    </row>
    <row r="22" spans="6:16" s="79" customFormat="1" ht="12.75">
      <c r="F22" s="95"/>
      <c r="G22" s="41"/>
      <c r="H22" s="80"/>
      <c r="I22" s="80"/>
      <c r="J22" s="80"/>
      <c r="K22" s="80"/>
      <c r="L22" s="80"/>
      <c r="M22" s="80"/>
      <c r="N22" s="80"/>
      <c r="O22" s="177"/>
      <c r="P22" s="42"/>
    </row>
    <row r="23" spans="1:16" s="79" customFormat="1" ht="12.75">
      <c r="A23" s="93" t="s">
        <v>32</v>
      </c>
      <c r="B23" s="176" t="str">
        <f>A4</f>
        <v>#21McGill Univ - Electric</v>
      </c>
      <c r="C23" s="94"/>
      <c r="D23" s="94"/>
      <c r="E23" s="94"/>
      <c r="F23" s="95"/>
      <c r="G23" s="41"/>
      <c r="H23" s="80"/>
      <c r="I23" s="42"/>
      <c r="J23" s="42"/>
      <c r="K23" s="42"/>
      <c r="L23" s="42"/>
      <c r="M23" s="42"/>
      <c r="N23" s="42"/>
      <c r="O23" s="177"/>
      <c r="P23" s="42"/>
    </row>
    <row r="24" spans="1:16" s="79" customFormat="1" ht="12.75">
      <c r="A24" s="93" t="s">
        <v>31</v>
      </c>
      <c r="B24" s="8" t="str">
        <f>A6</f>
        <v>#23South Dakota Sch of Mines &amp; Tech - Electric </v>
      </c>
      <c r="C24" s="94"/>
      <c r="D24" s="94"/>
      <c r="E24" s="94"/>
      <c r="F24" s="21" t="s">
        <v>40</v>
      </c>
      <c r="G24" s="41"/>
      <c r="H24" s="80"/>
      <c r="I24" s="42"/>
      <c r="J24" s="42"/>
      <c r="K24" s="42"/>
      <c r="L24" s="42"/>
      <c r="M24" s="42"/>
      <c r="N24" s="42"/>
      <c r="O24" s="177"/>
      <c r="P24" s="42"/>
    </row>
    <row r="25" spans="1:16" s="79" customFormat="1" ht="12.75">
      <c r="A25" s="93" t="s">
        <v>188</v>
      </c>
      <c r="B25" s="8" t="str">
        <f>A5</f>
        <v>#22Utah State Univ  - Electric</v>
      </c>
      <c r="C25" s="94"/>
      <c r="D25" s="94"/>
      <c r="E25" s="94"/>
      <c r="F25" s="95"/>
      <c r="G25" s="41"/>
      <c r="H25" s="80"/>
      <c r="I25" s="42"/>
      <c r="J25" s="42"/>
      <c r="K25" s="42"/>
      <c r="L25" s="42"/>
      <c r="M25" s="42"/>
      <c r="N25" s="42"/>
      <c r="O25" s="177"/>
      <c r="P25" s="42"/>
    </row>
    <row r="26" spans="1:16" s="79" customFormat="1" ht="12.75">
      <c r="A26" s="93" t="s">
        <v>37</v>
      </c>
      <c r="B26" s="8" t="str">
        <f>A7</f>
        <v> #24Clarkson University - Electric  </v>
      </c>
      <c r="C26" s="94"/>
      <c r="D26" s="94"/>
      <c r="E26" s="94"/>
      <c r="F26" s="42"/>
      <c r="G26" s="42"/>
      <c r="H26" s="42"/>
      <c r="I26" s="42"/>
      <c r="J26" s="42"/>
      <c r="K26" s="42"/>
      <c r="L26" s="42"/>
      <c r="M26" s="42"/>
      <c r="N26" s="42"/>
      <c r="O26" s="177"/>
      <c r="P26" s="42"/>
    </row>
    <row r="27" spans="1:16" s="79" customFormat="1" ht="12.75">
      <c r="A27" s="93" t="s">
        <v>18</v>
      </c>
      <c r="B27" s="8" t="str">
        <f>A4</f>
        <v>#21McGill Univ - Electric</v>
      </c>
      <c r="C27" s="96"/>
      <c r="D27" s="96"/>
      <c r="E27" s="96"/>
      <c r="F27" s="42"/>
      <c r="G27" s="42"/>
      <c r="H27" s="42"/>
      <c r="I27" s="42"/>
      <c r="J27" s="42"/>
      <c r="K27" s="42"/>
      <c r="L27" s="42"/>
      <c r="M27" s="42"/>
      <c r="N27" s="42"/>
      <c r="O27" s="177"/>
      <c r="P27" s="42"/>
    </row>
    <row r="28" spans="1:16" s="79" customFormat="1" ht="12.75">
      <c r="A28" s="236" t="s">
        <v>174</v>
      </c>
      <c r="B28" s="171" t="s">
        <v>175</v>
      </c>
      <c r="C28" s="171"/>
      <c r="D28" s="96"/>
      <c r="E28" s="96"/>
      <c r="F28" s="42"/>
      <c r="G28" s="42"/>
      <c r="H28" s="42"/>
      <c r="I28" s="42"/>
      <c r="J28" s="42"/>
      <c r="K28" s="42"/>
      <c r="L28" s="42"/>
      <c r="M28" s="42"/>
      <c r="N28" s="42"/>
      <c r="O28" s="177"/>
      <c r="P28" s="42"/>
    </row>
    <row r="29" spans="1:16" s="79" customFormat="1" ht="12.75">
      <c r="A29" s="236" t="s">
        <v>176</v>
      </c>
      <c r="B29" s="171" t="s">
        <v>183</v>
      </c>
      <c r="C29" s="171"/>
      <c r="D29" s="96"/>
      <c r="E29" s="96"/>
      <c r="F29" s="42"/>
      <c r="G29" s="42"/>
      <c r="H29" s="42"/>
      <c r="I29" s="42"/>
      <c r="J29" s="42"/>
      <c r="K29" s="42"/>
      <c r="L29" s="42"/>
      <c r="M29" s="42"/>
      <c r="N29" s="42"/>
      <c r="O29" s="177"/>
      <c r="P29" s="42"/>
    </row>
    <row r="30" spans="1:16" ht="12.75">
      <c r="A30" s="236" t="s">
        <v>177</v>
      </c>
      <c r="B30" s="171" t="s">
        <v>184</v>
      </c>
      <c r="C30" s="171"/>
      <c r="D30" s="96"/>
      <c r="E30" s="96"/>
      <c r="F30" s="42"/>
      <c r="G30" s="42"/>
      <c r="H30" s="42"/>
      <c r="I30" s="7"/>
      <c r="J30" s="7"/>
      <c r="K30" s="7"/>
      <c r="L30" s="7"/>
      <c r="M30" s="7"/>
      <c r="N30" s="7"/>
      <c r="O30" s="22"/>
      <c r="P30" s="7"/>
    </row>
    <row r="31" spans="1:8" ht="12.75">
      <c r="A31" s="236" t="s">
        <v>178</v>
      </c>
      <c r="B31" s="171" t="str">
        <f>A4</f>
        <v>#21McGill Univ - Electric</v>
      </c>
      <c r="D31" s="96"/>
      <c r="E31" s="25"/>
      <c r="F31" s="42"/>
      <c r="G31" s="42"/>
      <c r="H31" s="42"/>
    </row>
    <row r="32" spans="1:8" ht="12.75">
      <c r="A32" s="236" t="s">
        <v>179</v>
      </c>
      <c r="B32" s="171" t="s">
        <v>185</v>
      </c>
      <c r="C32" s="171"/>
      <c r="D32" s="96"/>
      <c r="E32" s="96"/>
      <c r="F32" s="7"/>
      <c r="G32" s="7"/>
      <c r="H32" s="7"/>
    </row>
    <row r="33" spans="1:5" ht="12.75">
      <c r="A33" s="236" t="s">
        <v>180</v>
      </c>
      <c r="B33" s="171" t="s">
        <v>183</v>
      </c>
      <c r="C33" s="171"/>
      <c r="D33" s="96"/>
      <c r="E33" s="96"/>
    </row>
    <row r="34" spans="1:5" ht="12.75">
      <c r="A34" s="236" t="s">
        <v>181</v>
      </c>
      <c r="B34" s="171" t="str">
        <f>A6</f>
        <v>#23South Dakota Sch of Mines &amp; Tech - Electric </v>
      </c>
      <c r="C34" s="171"/>
      <c r="D34" s="96"/>
      <c r="E34" s="96"/>
    </row>
    <row r="35" spans="1:3" ht="12.75">
      <c r="A35" s="236" t="s">
        <v>182</v>
      </c>
      <c r="B35" s="171" t="s">
        <v>186</v>
      </c>
      <c r="C35" s="171"/>
    </row>
  </sheetData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selection activeCell="F17" sqref="F17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9" t="s">
        <v>102</v>
      </c>
      <c r="B1" s="10"/>
      <c r="C1" s="11"/>
      <c r="D1" s="11"/>
      <c r="E1" s="81"/>
      <c r="F1" s="81"/>
      <c r="G1" s="42"/>
      <c r="H1" s="7"/>
      <c r="I1" s="7"/>
    </row>
    <row r="2" spans="1:9" ht="12.75">
      <c r="A2" s="25"/>
      <c r="B2" s="153"/>
      <c r="C2" s="154" t="s">
        <v>43</v>
      </c>
      <c r="D2" s="154" t="s">
        <v>49</v>
      </c>
      <c r="E2" s="155">
        <f>MAX(B6:B8)</f>
        <v>215</v>
      </c>
      <c r="F2" s="155"/>
      <c r="G2" s="25" t="s">
        <v>40</v>
      </c>
      <c r="H2" s="7"/>
      <c r="I2" s="7"/>
    </row>
    <row r="3" spans="1:9" s="79" customFormat="1" ht="12.75" customHeight="1">
      <c r="A3" s="25"/>
      <c r="B3" s="25"/>
      <c r="C3" s="154" t="s">
        <v>44</v>
      </c>
      <c r="D3" s="154" t="s">
        <v>49</v>
      </c>
      <c r="E3" s="155">
        <f>MIN(B6:B8)</f>
        <v>14</v>
      </c>
      <c r="F3" s="155"/>
      <c r="G3" s="25" t="s">
        <v>40</v>
      </c>
      <c r="H3" s="42"/>
      <c r="I3" s="42"/>
    </row>
    <row r="4" spans="1:8" ht="12.75">
      <c r="A4" s="25"/>
      <c r="B4" s="19"/>
      <c r="C4" s="28"/>
      <c r="D4" s="28"/>
      <c r="E4" s="25"/>
      <c r="F4" s="25"/>
      <c r="G4" s="25"/>
      <c r="H4" s="7"/>
    </row>
    <row r="5" spans="1:6" ht="27" customHeight="1">
      <c r="A5" s="96"/>
      <c r="B5" s="43" t="s">
        <v>51</v>
      </c>
      <c r="C5" s="43" t="s">
        <v>40</v>
      </c>
      <c r="D5" s="156" t="s">
        <v>48</v>
      </c>
      <c r="E5" s="23" t="s">
        <v>19</v>
      </c>
      <c r="F5" s="22"/>
    </row>
    <row r="6" spans="1:7" ht="15.75">
      <c r="A6" s="180" t="s">
        <v>110</v>
      </c>
      <c r="B6" s="157">
        <v>215</v>
      </c>
      <c r="C6" s="144" t="s">
        <v>40</v>
      </c>
      <c r="D6" s="68">
        <v>75</v>
      </c>
      <c r="E6" s="32">
        <f>RANK(D6,$D$6:$D$9)</f>
        <v>1</v>
      </c>
      <c r="F6" s="22"/>
      <c r="G6" s="68"/>
    </row>
    <row r="7" spans="1:7" ht="15.75">
      <c r="A7" s="180" t="s">
        <v>111</v>
      </c>
      <c r="B7" s="62">
        <v>38</v>
      </c>
      <c r="C7" s="144" t="s">
        <v>40</v>
      </c>
      <c r="D7" s="68">
        <v>13.26</v>
      </c>
      <c r="E7" s="32">
        <f>RANK(D7,$D$6:$D$9)</f>
        <v>2</v>
      </c>
      <c r="F7" s="22"/>
      <c r="G7" s="68"/>
    </row>
    <row r="8" spans="1:7" ht="31.5">
      <c r="A8" s="180" t="s">
        <v>112</v>
      </c>
      <c r="B8" s="62">
        <v>14</v>
      </c>
      <c r="C8" s="144" t="s">
        <v>40</v>
      </c>
      <c r="D8" s="68">
        <v>4.88</v>
      </c>
      <c r="E8" s="32">
        <f>RANK(D8,$D$6:$D$9)</f>
        <v>3</v>
      </c>
      <c r="F8" s="22"/>
      <c r="G8" s="68"/>
    </row>
    <row r="9" spans="1:7" ht="15.75">
      <c r="A9" s="180" t="s">
        <v>113</v>
      </c>
      <c r="B9" s="62" t="s">
        <v>161</v>
      </c>
      <c r="C9" s="144" t="s">
        <v>40</v>
      </c>
      <c r="D9" s="68">
        <v>0</v>
      </c>
      <c r="E9" s="32">
        <f>RANK(D9,$D$6:$D$9)</f>
        <v>4</v>
      </c>
      <c r="F9" s="22" t="s">
        <v>169</v>
      </c>
      <c r="G9" s="68"/>
    </row>
    <row r="10" spans="1:9" ht="12.75">
      <c r="A10" s="28" t="s">
        <v>40</v>
      </c>
      <c r="B10" s="58"/>
      <c r="C10" s="144" t="s">
        <v>40</v>
      </c>
      <c r="D10" s="58"/>
      <c r="E10" s="58"/>
      <c r="F10" s="58"/>
      <c r="G10" s="6"/>
      <c r="H10" s="6"/>
      <c r="I10" s="3"/>
    </row>
    <row r="11" spans="1:9" ht="12.75">
      <c r="A11" s="28" t="s">
        <v>162</v>
      </c>
      <c r="B11" s="67"/>
      <c r="C11" s="64"/>
      <c r="D11" s="64"/>
      <c r="E11" s="22"/>
      <c r="F11" s="22"/>
      <c r="G11" s="22"/>
      <c r="H11" s="22"/>
      <c r="I11" s="4"/>
    </row>
    <row r="12" spans="1:9" ht="12.75">
      <c r="A12" s="19"/>
      <c r="B12" s="173"/>
      <c r="C12" s="64"/>
      <c r="D12" s="64"/>
      <c r="E12" s="22"/>
      <c r="F12" s="22"/>
      <c r="G12" s="22"/>
      <c r="H12" s="22"/>
      <c r="I12" s="4"/>
    </row>
    <row r="13" spans="1:9" ht="12.75">
      <c r="A13" s="28"/>
      <c r="B13" s="64"/>
      <c r="C13" s="64"/>
      <c r="D13" s="64"/>
      <c r="E13" s="22"/>
      <c r="F13" s="22"/>
      <c r="G13" s="22"/>
      <c r="H13" s="22"/>
      <c r="I13" s="4"/>
    </row>
    <row r="14" spans="1:9" ht="12.75">
      <c r="A14" s="28"/>
      <c r="B14" s="64"/>
      <c r="C14" s="64"/>
      <c r="D14" s="64"/>
      <c r="E14" s="22"/>
      <c r="F14" s="22"/>
      <c r="G14" s="22"/>
      <c r="H14" s="22"/>
      <c r="I14" s="4"/>
    </row>
    <row r="15" spans="1:9" ht="12.75">
      <c r="A15" s="28"/>
      <c r="B15" s="64"/>
      <c r="C15" s="64"/>
      <c r="D15" s="64"/>
      <c r="E15" s="22"/>
      <c r="F15" s="22"/>
      <c r="G15" s="22"/>
      <c r="H15" s="22"/>
      <c r="I15" s="4"/>
    </row>
    <row r="16" spans="1:9" ht="12.75">
      <c r="A16" s="28"/>
      <c r="B16" s="64"/>
      <c r="C16" s="187" t="s">
        <v>40</v>
      </c>
      <c r="D16" s="64"/>
      <c r="E16" s="22"/>
      <c r="F16" s="22"/>
      <c r="G16" s="22"/>
      <c r="H16" s="22"/>
      <c r="I16" s="4"/>
    </row>
    <row r="17" spans="1:9" ht="12.75">
      <c r="A17" s="28"/>
      <c r="B17" s="64"/>
      <c r="C17" s="64"/>
      <c r="D17" s="64"/>
      <c r="E17" s="22"/>
      <c r="F17" s="22"/>
      <c r="G17" s="22"/>
      <c r="H17" s="22"/>
      <c r="I17" s="4"/>
    </row>
    <row r="18" spans="1:9" ht="12.75">
      <c r="A18" s="28"/>
      <c r="B18" s="64"/>
      <c r="C18" s="64"/>
      <c r="D18" s="64"/>
      <c r="E18" s="22"/>
      <c r="F18" s="22"/>
      <c r="G18" s="22"/>
      <c r="H18" s="22"/>
      <c r="I18" s="4"/>
    </row>
    <row r="19" spans="1:9" ht="12.75">
      <c r="A19" s="28"/>
      <c r="B19" s="64"/>
      <c r="C19" s="64"/>
      <c r="D19" s="64"/>
      <c r="E19" s="22"/>
      <c r="F19" s="22"/>
      <c r="G19" s="22"/>
      <c r="H19" s="22"/>
      <c r="I19" s="4"/>
    </row>
    <row r="20" spans="1:9" ht="12.75">
      <c r="A20" s="28"/>
      <c r="B20" s="64"/>
      <c r="C20" s="64"/>
      <c r="D20" s="64"/>
      <c r="E20" s="22"/>
      <c r="F20" s="22"/>
      <c r="G20" s="22"/>
      <c r="H20" s="22"/>
      <c r="I20" s="4"/>
    </row>
    <row r="21" spans="1:9" ht="12.75">
      <c r="A21" s="28"/>
      <c r="B21" s="64"/>
      <c r="C21" s="64"/>
      <c r="D21" s="64"/>
      <c r="E21" s="22"/>
      <c r="F21" s="22"/>
      <c r="G21" s="22"/>
      <c r="H21" s="22"/>
      <c r="I21" s="4"/>
    </row>
    <row r="22" spans="1:9" ht="12.75">
      <c r="A22" s="28"/>
      <c r="B22" s="64"/>
      <c r="C22" s="64"/>
      <c r="D22" s="64"/>
      <c r="E22" s="22"/>
      <c r="F22" s="22"/>
      <c r="G22" s="22"/>
      <c r="H22" s="22"/>
      <c r="I22" s="4"/>
    </row>
    <row r="23" spans="1:9" ht="12.75">
      <c r="A23" s="28"/>
      <c r="B23" s="64"/>
      <c r="C23" s="64"/>
      <c r="D23" s="64"/>
      <c r="E23" s="22"/>
      <c r="F23" s="22"/>
      <c r="G23" s="22"/>
      <c r="H23" s="22"/>
      <c r="I23" s="4"/>
    </row>
    <row r="24" spans="1:9" ht="12.75">
      <c r="A24" s="28"/>
      <c r="B24" s="64"/>
      <c r="C24" s="64"/>
      <c r="D24" s="64"/>
      <c r="E24" s="22"/>
      <c r="F24" s="22"/>
      <c r="G24" s="22"/>
      <c r="H24" s="22"/>
      <c r="I24" s="7"/>
    </row>
    <row r="25" spans="1:9" ht="12.75">
      <c r="A25" s="28"/>
      <c r="B25" s="64"/>
      <c r="C25" s="64"/>
      <c r="D25" s="64"/>
      <c r="E25" s="22"/>
      <c r="F25" s="22"/>
      <c r="G25" s="22"/>
      <c r="H25" s="22"/>
      <c r="I25" s="7"/>
    </row>
    <row r="26" spans="1:9" ht="12.75">
      <c r="A26" s="14"/>
      <c r="B26" s="64"/>
      <c r="C26" s="64"/>
      <c r="D26" s="64"/>
      <c r="E26" s="22"/>
      <c r="F26" s="22"/>
      <c r="G26" s="22"/>
      <c r="H26" s="22"/>
      <c r="I26" s="7"/>
    </row>
    <row r="27" spans="1:9" ht="12.75">
      <c r="A27" s="14"/>
      <c r="B27" s="64"/>
      <c r="C27" s="64"/>
      <c r="D27" s="64"/>
      <c r="E27" s="22"/>
      <c r="F27" s="22"/>
      <c r="G27" s="22"/>
      <c r="H27" s="22"/>
      <c r="I27" s="7"/>
    </row>
    <row r="28" spans="1:9" ht="12.75">
      <c r="A28" s="14"/>
      <c r="B28" s="64"/>
      <c r="C28" s="64"/>
      <c r="D28" s="64"/>
      <c r="E28" s="22"/>
      <c r="F28" s="22"/>
      <c r="G28" s="22"/>
      <c r="H28" s="22"/>
      <c r="I28" s="7"/>
    </row>
    <row r="29" spans="1:9" ht="12.75">
      <c r="A29" s="57"/>
      <c r="B29" s="14"/>
      <c r="C29" s="14"/>
      <c r="D29" s="14"/>
      <c r="E29" s="7"/>
      <c r="F29" s="7"/>
      <c r="G29" s="7"/>
      <c r="H29" s="7"/>
      <c r="I29" s="7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5"/>
      <c r="C35" s="5"/>
      <c r="D35" s="5"/>
    </row>
    <row r="36" spans="2:4" ht="12.75">
      <c r="B36" s="5"/>
      <c r="C36" s="5"/>
      <c r="D36" s="5"/>
    </row>
    <row r="37" spans="2:4" ht="12.75">
      <c r="B37" s="5"/>
      <c r="C37" s="5"/>
      <c r="D37" s="5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</sheetData>
  <printOptions gridLines="1"/>
  <pageMargins left="0.75" right="0.75" top="0.5" bottom="0.5" header="0.5" footer="0.5"/>
  <pageSetup fitToHeight="1" fitToWidth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workbookViewId="0" topLeftCell="A1">
      <selection activeCell="E3" sqref="E3"/>
    </sheetView>
  </sheetViews>
  <sheetFormatPr defaultColWidth="9.140625" defaultRowHeight="12.75"/>
  <cols>
    <col min="1" max="1" width="51.00390625" style="0" customWidth="1"/>
    <col min="2" max="2" width="18.8515625" style="60" customWidth="1"/>
    <col min="3" max="3" width="12.57421875" style="0" customWidth="1"/>
    <col min="4" max="4" width="8.57421875" style="0" customWidth="1"/>
    <col min="5" max="5" width="12.421875" style="0" customWidth="1"/>
    <col min="6" max="6" width="16.00390625" style="0" customWidth="1"/>
    <col min="7" max="7" width="10.57421875" style="0" customWidth="1"/>
    <col min="8" max="8" width="9.28125" style="0" customWidth="1"/>
    <col min="9" max="9" width="4.00390625" style="0" customWidth="1"/>
    <col min="11" max="11" width="10.00390625" style="0" customWidth="1"/>
    <col min="12" max="12" width="8.7109375" style="4" customWidth="1"/>
    <col min="13" max="13" width="10.7109375" style="4" customWidth="1"/>
    <col min="14" max="14" width="8.7109375" style="4" customWidth="1"/>
    <col min="15" max="15" width="3.00390625" style="4" customWidth="1"/>
    <col min="16" max="22" width="8.7109375" style="45" customWidth="1"/>
    <col min="23" max="23" width="10.00390625" style="45" customWidth="1"/>
    <col min="24" max="25" width="8.7109375" style="45" customWidth="1"/>
    <col min="26" max="26" width="8.7109375" style="0" customWidth="1"/>
    <col min="27" max="27" width="2.140625" style="0" customWidth="1"/>
    <col min="28" max="28" width="16.28125" style="4" customWidth="1"/>
    <col min="29" max="29" width="12.7109375" style="4" customWidth="1"/>
    <col min="30" max="33" width="8.7109375" style="0" customWidth="1"/>
  </cols>
  <sheetData>
    <row r="1" spans="1:32" ht="18.75">
      <c r="A1" s="135" t="s">
        <v>122</v>
      </c>
      <c r="B1" s="220"/>
      <c r="C1" s="25"/>
      <c r="D1" s="25"/>
      <c r="E1" s="25"/>
      <c r="F1" s="25"/>
      <c r="G1" s="32"/>
      <c r="H1" s="25"/>
      <c r="I1" s="25"/>
      <c r="J1" s="25"/>
      <c r="K1" s="25"/>
      <c r="L1" s="32"/>
      <c r="M1" s="32"/>
      <c r="N1" s="32"/>
      <c r="O1" s="32"/>
      <c r="P1" s="136"/>
      <c r="Q1" s="99"/>
      <c r="R1" s="100"/>
      <c r="S1" s="100"/>
      <c r="T1" s="100"/>
      <c r="U1" s="100"/>
      <c r="V1" s="100"/>
      <c r="W1" s="100"/>
      <c r="X1" s="100"/>
      <c r="Y1" s="100"/>
      <c r="Z1" s="101"/>
      <c r="AA1" s="102"/>
      <c r="AB1" s="103"/>
      <c r="AC1" s="73"/>
      <c r="AD1" s="1"/>
      <c r="AE1" s="1"/>
      <c r="AF1" s="1"/>
    </row>
    <row r="2" spans="1:32" ht="12.75">
      <c r="A2" s="93"/>
      <c r="B2" s="221"/>
      <c r="C2" s="28" t="s">
        <v>170</v>
      </c>
      <c r="D2" s="28"/>
      <c r="E2" s="44">
        <f>MIN(B6:B9)</f>
        <v>373.1</v>
      </c>
      <c r="F2" s="28"/>
      <c r="G2" s="58"/>
      <c r="H2" s="28"/>
      <c r="I2" s="28"/>
      <c r="J2" s="28"/>
      <c r="K2" s="28"/>
      <c r="L2" s="137"/>
      <c r="M2" s="58"/>
      <c r="N2" s="58"/>
      <c r="O2" s="58"/>
      <c r="P2" s="138"/>
      <c r="Q2" s="106"/>
      <c r="R2" s="106"/>
      <c r="S2" s="100"/>
      <c r="T2" s="100"/>
      <c r="U2" s="100"/>
      <c r="V2" s="100"/>
      <c r="W2" s="100"/>
      <c r="X2" s="100"/>
      <c r="Y2" s="100"/>
      <c r="Z2" s="101"/>
      <c r="AA2" s="102"/>
      <c r="AB2" s="103"/>
      <c r="AC2" s="73"/>
      <c r="AD2" s="1"/>
      <c r="AE2" s="1"/>
      <c r="AF2" s="1"/>
    </row>
    <row r="3" spans="1:32" ht="12.75">
      <c r="A3" s="19"/>
      <c r="B3" s="222"/>
      <c r="C3" s="203" t="s">
        <v>171</v>
      </c>
      <c r="D3" s="27"/>
      <c r="E3" s="44">
        <f>MAX(B6:B9)</f>
        <v>533.8</v>
      </c>
      <c r="F3" s="203" t="s">
        <v>40</v>
      </c>
      <c r="G3" s="141"/>
      <c r="H3" s="27"/>
      <c r="I3" s="27"/>
      <c r="J3" s="19"/>
      <c r="K3" s="27"/>
      <c r="L3" s="32"/>
      <c r="M3" s="27"/>
      <c r="N3" s="27"/>
      <c r="O3" s="27"/>
      <c r="P3" s="139"/>
      <c r="Q3" s="109"/>
      <c r="R3" s="106"/>
      <c r="S3" s="100"/>
      <c r="T3" s="100"/>
      <c r="U3" s="100"/>
      <c r="V3" s="100"/>
      <c r="W3" s="100"/>
      <c r="X3" s="100"/>
      <c r="Y3" s="100"/>
      <c r="Z3" s="101"/>
      <c r="AA3" s="102"/>
      <c r="AB3" s="103"/>
      <c r="AC3" s="73"/>
      <c r="AD3" s="1"/>
      <c r="AE3" s="1"/>
      <c r="AF3" s="1"/>
    </row>
    <row r="4" spans="1:32" ht="12.75">
      <c r="A4" s="19"/>
      <c r="B4" s="74" t="s">
        <v>123</v>
      </c>
      <c r="C4" s="27"/>
      <c r="D4" s="27"/>
      <c r="E4" s="27"/>
      <c r="F4" s="27"/>
      <c r="G4" s="27"/>
      <c r="H4" s="27"/>
      <c r="I4" s="27"/>
      <c r="J4" s="27"/>
      <c r="K4" s="27"/>
      <c r="L4" s="32"/>
      <c r="M4" s="27"/>
      <c r="N4" s="27"/>
      <c r="O4" s="27"/>
      <c r="P4" s="139"/>
      <c r="Q4" s="109"/>
      <c r="R4" s="106"/>
      <c r="S4" s="100"/>
      <c r="T4" s="100"/>
      <c r="U4" s="100"/>
      <c r="V4" s="100"/>
      <c r="W4" s="100"/>
      <c r="X4" s="100"/>
      <c r="Y4" s="100"/>
      <c r="Z4" s="101"/>
      <c r="AA4" s="102"/>
      <c r="AB4" s="103"/>
      <c r="AC4" s="73"/>
      <c r="AD4" s="1"/>
      <c r="AE4" s="1"/>
      <c r="AF4" s="1"/>
    </row>
    <row r="5" spans="2:28" ht="12.75">
      <c r="B5" s="74"/>
      <c r="C5" s="43"/>
      <c r="D5" s="43" t="s">
        <v>6</v>
      </c>
      <c r="E5" s="43" t="s">
        <v>19</v>
      </c>
      <c r="F5" s="27"/>
      <c r="I5" s="43"/>
      <c r="J5" s="43"/>
      <c r="K5" s="27"/>
      <c r="L5" s="48"/>
      <c r="M5" s="23"/>
      <c r="N5" s="32"/>
      <c r="O5" s="32"/>
      <c r="P5" s="136"/>
      <c r="Q5" s="99"/>
      <c r="R5" s="99"/>
      <c r="S5" s="99"/>
      <c r="T5" s="99"/>
      <c r="U5" s="99"/>
      <c r="V5" s="99"/>
      <c r="W5" s="99"/>
      <c r="X5" s="99"/>
      <c r="Y5" s="99"/>
      <c r="Z5" s="98"/>
      <c r="AA5" s="110"/>
      <c r="AB5" s="111"/>
    </row>
    <row r="6" spans="1:35" ht="15.75">
      <c r="A6" s="180" t="s">
        <v>110</v>
      </c>
      <c r="B6" s="223">
        <v>373.1</v>
      </c>
      <c r="C6" s="204"/>
      <c r="D6" s="74">
        <f>((B6/$E$2)^2-1)/(($E$3/$E$2)^2-1)*100</f>
        <v>0</v>
      </c>
      <c r="E6" s="142">
        <f>RANK(D6,$D$6:$D$9)</f>
        <v>4</v>
      </c>
      <c r="F6" s="206"/>
      <c r="I6" s="141"/>
      <c r="J6" s="148"/>
      <c r="K6" s="148"/>
      <c r="L6" s="148"/>
      <c r="M6" s="148"/>
      <c r="N6" s="32"/>
      <c r="O6" s="32"/>
      <c r="P6" s="143"/>
      <c r="Q6" s="99"/>
      <c r="R6" s="99"/>
      <c r="S6" s="99"/>
      <c r="T6" s="99"/>
      <c r="U6" s="99"/>
      <c r="V6" s="99"/>
      <c r="W6" s="99"/>
      <c r="X6" s="99"/>
      <c r="Y6" s="99"/>
      <c r="Z6" s="98"/>
      <c r="AA6" s="110"/>
      <c r="AB6" s="111"/>
      <c r="AH6" s="35"/>
      <c r="AI6" s="35"/>
    </row>
    <row r="7" spans="1:35" ht="15.75">
      <c r="A7" s="180" t="s">
        <v>111</v>
      </c>
      <c r="B7" s="223">
        <v>500.7</v>
      </c>
      <c r="C7" s="204"/>
      <c r="D7" s="74">
        <f>((B7/$E$2)^2-1)/(($E$3/$E$2)^2-1)*100</f>
        <v>76.50458014518163</v>
      </c>
      <c r="E7" s="142">
        <f>RANK(D7,$D$6:$D$9)</f>
        <v>2</v>
      </c>
      <c r="F7" s="206"/>
      <c r="I7" s="141"/>
      <c r="J7" s="148"/>
      <c r="K7" s="148"/>
      <c r="L7" s="148"/>
      <c r="M7" s="148"/>
      <c r="N7" s="32"/>
      <c r="O7" s="32"/>
      <c r="P7" s="136"/>
      <c r="Q7" s="99"/>
      <c r="R7" s="99"/>
      <c r="S7" s="99"/>
      <c r="T7" s="99"/>
      <c r="U7" s="99"/>
      <c r="V7" s="99"/>
      <c r="W7" s="99"/>
      <c r="X7" s="99"/>
      <c r="Y7" s="99"/>
      <c r="Z7" s="98"/>
      <c r="AA7" s="110"/>
      <c r="AB7" s="111"/>
      <c r="AH7" s="35"/>
      <c r="AI7" s="35"/>
    </row>
    <row r="8" spans="1:35" ht="15.75">
      <c r="A8" s="180" t="s">
        <v>112</v>
      </c>
      <c r="B8" s="223">
        <v>533.8</v>
      </c>
      <c r="C8" s="204"/>
      <c r="D8" s="74">
        <f>((B8/$E$2)^2-1)/(($E$3/$E$2)^2-1)*100</f>
        <v>100</v>
      </c>
      <c r="E8" s="142">
        <f>RANK(D8,$D$6:$D$9)</f>
        <v>1</v>
      </c>
      <c r="F8" s="206"/>
      <c r="G8" s="205"/>
      <c r="H8" s="142"/>
      <c r="I8" s="141"/>
      <c r="J8" s="148"/>
      <c r="K8" s="148"/>
      <c r="L8" s="148"/>
      <c r="M8" s="148"/>
      <c r="N8" s="32"/>
      <c r="O8" s="32"/>
      <c r="P8" s="136"/>
      <c r="Q8" s="99"/>
      <c r="R8" s="99"/>
      <c r="S8" s="99"/>
      <c r="T8" s="99"/>
      <c r="U8" s="99"/>
      <c r="V8" s="99"/>
      <c r="W8" s="99"/>
      <c r="X8" s="99"/>
      <c r="Y8" s="99"/>
      <c r="Z8" s="98"/>
      <c r="AA8" s="110"/>
      <c r="AB8" s="111"/>
      <c r="AH8" s="35"/>
      <c r="AI8" s="35"/>
    </row>
    <row r="9" spans="1:35" ht="15.75">
      <c r="A9" s="180" t="s">
        <v>113</v>
      </c>
      <c r="B9" s="223">
        <v>416.1</v>
      </c>
      <c r="C9" s="204"/>
      <c r="D9" s="74">
        <f>((B9/$E$2)^2-1)/(($E$3/$E$2)^2-1)*100</f>
        <v>23.28521506588193</v>
      </c>
      <c r="E9" s="142">
        <f>RANK(D9,$D$6:$D$9)</f>
        <v>3</v>
      </c>
      <c r="F9" s="206"/>
      <c r="G9" s="205"/>
      <c r="H9" s="142"/>
      <c r="I9" s="141"/>
      <c r="J9" s="148"/>
      <c r="K9" s="148"/>
      <c r="L9" s="148"/>
      <c r="M9" s="148"/>
      <c r="N9" s="32"/>
      <c r="O9" s="32"/>
      <c r="P9" s="136"/>
      <c r="Q9" s="99"/>
      <c r="R9" s="99"/>
      <c r="S9" s="99"/>
      <c r="T9" s="99"/>
      <c r="U9" s="99"/>
      <c r="V9" s="99"/>
      <c r="W9" s="99"/>
      <c r="X9" s="99"/>
      <c r="Y9" s="99"/>
      <c r="Z9" s="98"/>
      <c r="AA9" s="110"/>
      <c r="AB9" s="111"/>
      <c r="AH9" s="35"/>
      <c r="AI9" s="35"/>
    </row>
    <row r="10" spans="1:35" ht="15.75">
      <c r="A10" s="180"/>
      <c r="B10" s="165"/>
      <c r="C10" s="204"/>
      <c r="D10" s="204"/>
      <c r="E10" s="159"/>
      <c r="F10" s="206"/>
      <c r="G10" s="205"/>
      <c r="H10" s="142"/>
      <c r="I10" s="141"/>
      <c r="J10" s="148"/>
      <c r="K10" s="148"/>
      <c r="L10" s="148"/>
      <c r="M10" s="148"/>
      <c r="N10" s="32"/>
      <c r="O10" s="32"/>
      <c r="P10" s="143"/>
      <c r="Q10" s="113"/>
      <c r="R10" s="113"/>
      <c r="S10" s="113"/>
      <c r="T10" s="99"/>
      <c r="U10" s="99"/>
      <c r="V10" s="99"/>
      <c r="W10" s="99"/>
      <c r="X10" s="99"/>
      <c r="Y10" s="99"/>
      <c r="Z10" s="98"/>
      <c r="AA10" s="110"/>
      <c r="AB10" s="111"/>
      <c r="AH10" s="35"/>
      <c r="AI10" s="35"/>
    </row>
    <row r="11" spans="1:35" ht="15.75">
      <c r="A11" s="180"/>
      <c r="B11" s="224"/>
      <c r="C11" s="204"/>
      <c r="D11" s="204"/>
      <c r="E11" s="159"/>
      <c r="F11" s="206"/>
      <c r="G11" s="205"/>
      <c r="H11" s="142"/>
      <c r="I11" s="141"/>
      <c r="J11" s="148"/>
      <c r="K11" s="148"/>
      <c r="L11" s="148"/>
      <c r="M11" s="148"/>
      <c r="N11" s="32"/>
      <c r="O11" s="32"/>
      <c r="P11" s="143"/>
      <c r="Q11" s="113"/>
      <c r="R11" s="113"/>
      <c r="S11" s="113"/>
      <c r="T11" s="99"/>
      <c r="U11" s="99"/>
      <c r="V11" s="99"/>
      <c r="W11" s="99"/>
      <c r="X11" s="99"/>
      <c r="Y11" s="99"/>
      <c r="Z11" s="98"/>
      <c r="AA11" s="110"/>
      <c r="AB11" s="111"/>
      <c r="AH11" s="35"/>
      <c r="AI11" s="35"/>
    </row>
    <row r="12" spans="1:35" ht="15.75">
      <c r="A12" s="180"/>
      <c r="B12" s="165"/>
      <c r="C12" s="204"/>
      <c r="D12" s="204"/>
      <c r="E12" s="159"/>
      <c r="F12" s="206"/>
      <c r="G12" s="205"/>
      <c r="H12" s="142"/>
      <c r="I12" s="141"/>
      <c r="J12" s="148"/>
      <c r="K12" s="148"/>
      <c r="L12" s="148"/>
      <c r="M12" s="148"/>
      <c r="N12" s="32"/>
      <c r="O12" s="32"/>
      <c r="P12" s="143"/>
      <c r="Q12" s="113"/>
      <c r="R12" s="113"/>
      <c r="S12" s="113"/>
      <c r="T12" s="99"/>
      <c r="U12" s="99"/>
      <c r="V12" s="99"/>
      <c r="W12" s="99"/>
      <c r="X12" s="99"/>
      <c r="Y12" s="99"/>
      <c r="Z12" s="98"/>
      <c r="AA12" s="110"/>
      <c r="AB12" s="111"/>
      <c r="AH12" s="35"/>
      <c r="AI12" s="35"/>
    </row>
    <row r="13" spans="1:35" ht="15.75">
      <c r="A13" s="180"/>
      <c r="B13" s="165"/>
      <c r="C13" s="73"/>
      <c r="D13" s="73"/>
      <c r="E13" s="159"/>
      <c r="F13" s="206"/>
      <c r="G13" s="205"/>
      <c r="H13" s="142"/>
      <c r="I13" s="141"/>
      <c r="J13" s="148"/>
      <c r="K13" s="148"/>
      <c r="L13" s="148"/>
      <c r="M13" s="148"/>
      <c r="N13" s="32"/>
      <c r="O13" s="32"/>
      <c r="P13" s="136"/>
      <c r="Q13" s="99"/>
      <c r="R13" s="99"/>
      <c r="S13" s="99"/>
      <c r="T13" s="99"/>
      <c r="U13" s="99"/>
      <c r="V13" s="99"/>
      <c r="W13" s="99"/>
      <c r="X13" s="99"/>
      <c r="Y13" s="99"/>
      <c r="Z13" s="98"/>
      <c r="AA13" s="110"/>
      <c r="AB13" s="111"/>
      <c r="AH13" s="35"/>
      <c r="AI13" s="35"/>
    </row>
    <row r="14" spans="1:35" ht="15.75">
      <c r="A14" s="180"/>
      <c r="B14" s="225"/>
      <c r="C14" s="207"/>
      <c r="D14" s="207"/>
      <c r="E14" s="207"/>
      <c r="F14" s="206"/>
      <c r="G14" s="205"/>
      <c r="H14" s="142"/>
      <c r="I14" s="141"/>
      <c r="J14" s="148"/>
      <c r="K14" s="148"/>
      <c r="L14" s="148"/>
      <c r="M14" s="148"/>
      <c r="N14" s="32"/>
      <c r="O14" s="32"/>
      <c r="P14" s="136"/>
      <c r="Q14" s="99"/>
      <c r="R14" s="99"/>
      <c r="S14" s="99"/>
      <c r="T14" s="99"/>
      <c r="U14" s="99"/>
      <c r="V14" s="99"/>
      <c r="W14" s="99"/>
      <c r="X14" s="99"/>
      <c r="Y14" s="99"/>
      <c r="Z14" s="98"/>
      <c r="AA14" s="110"/>
      <c r="AB14" s="111"/>
      <c r="AH14" s="35"/>
      <c r="AI14" s="35"/>
    </row>
    <row r="15" spans="1:35" ht="15.75">
      <c r="A15" s="180"/>
      <c r="B15" s="225"/>
      <c r="C15" s="207"/>
      <c r="D15" s="209" t="s">
        <v>126</v>
      </c>
      <c r="E15" s="207"/>
      <c r="F15" s="206"/>
      <c r="G15" s="205"/>
      <c r="H15" s="142"/>
      <c r="I15" s="141"/>
      <c r="J15" s="148"/>
      <c r="K15" s="148"/>
      <c r="L15" s="148"/>
      <c r="M15" s="148"/>
      <c r="N15" s="32"/>
      <c r="O15" s="32"/>
      <c r="P15" s="136"/>
      <c r="Q15" s="99"/>
      <c r="R15" s="99"/>
      <c r="S15" s="99"/>
      <c r="T15" s="99"/>
      <c r="U15" s="99"/>
      <c r="V15" s="99"/>
      <c r="W15" s="99"/>
      <c r="X15" s="99"/>
      <c r="Y15" s="99"/>
      <c r="Z15" s="98"/>
      <c r="AA15" s="110"/>
      <c r="AB15" s="111"/>
      <c r="AH15" s="35"/>
      <c r="AI15" s="35"/>
    </row>
    <row r="16" spans="1:35" ht="15.75">
      <c r="A16" s="180"/>
      <c r="B16" s="225"/>
      <c r="C16" s="207"/>
      <c r="D16" s="209" t="s">
        <v>124</v>
      </c>
      <c r="E16" s="207"/>
      <c r="F16" s="206"/>
      <c r="G16" s="205"/>
      <c r="H16" s="142"/>
      <c r="I16" s="141"/>
      <c r="J16" s="148"/>
      <c r="K16" s="148"/>
      <c r="L16" s="148"/>
      <c r="M16" s="148"/>
      <c r="N16" s="32"/>
      <c r="O16" s="32"/>
      <c r="P16" s="136"/>
      <c r="Q16" s="99"/>
      <c r="R16" s="99"/>
      <c r="S16" s="99"/>
      <c r="T16" s="99"/>
      <c r="U16" s="99"/>
      <c r="V16" s="99"/>
      <c r="W16" s="99"/>
      <c r="X16" s="99"/>
      <c r="Y16" s="99"/>
      <c r="Z16" s="98"/>
      <c r="AA16" s="110"/>
      <c r="AB16" s="111"/>
      <c r="AH16" s="35"/>
      <c r="AI16" s="35"/>
    </row>
    <row r="17" spans="1:35" ht="15.75">
      <c r="A17" s="180"/>
      <c r="B17" s="225"/>
      <c r="C17" s="207"/>
      <c r="D17" s="209" t="s">
        <v>125</v>
      </c>
      <c r="E17" s="207"/>
      <c r="F17" s="206"/>
      <c r="G17" s="205"/>
      <c r="H17" s="142"/>
      <c r="I17" s="141"/>
      <c r="J17" s="148"/>
      <c r="K17" s="148"/>
      <c r="L17" s="148"/>
      <c r="M17" s="148"/>
      <c r="N17" s="32"/>
      <c r="O17" s="32"/>
      <c r="P17" s="136"/>
      <c r="Q17" s="99"/>
      <c r="R17" s="99"/>
      <c r="S17" s="99"/>
      <c r="T17" s="99"/>
      <c r="U17" s="99"/>
      <c r="V17" s="99"/>
      <c r="W17" s="99"/>
      <c r="X17" s="99"/>
      <c r="Y17" s="99"/>
      <c r="Z17" s="98"/>
      <c r="AA17" s="110"/>
      <c r="AB17" s="111"/>
      <c r="AH17" s="35"/>
      <c r="AI17" s="35"/>
    </row>
    <row r="18" spans="1:35" ht="15.75">
      <c r="A18" s="180"/>
      <c r="B18" s="225"/>
      <c r="C18" s="207"/>
      <c r="D18" s="207"/>
      <c r="E18" s="207"/>
      <c r="F18" s="206"/>
      <c r="G18" s="205"/>
      <c r="H18" s="142"/>
      <c r="I18" s="141"/>
      <c r="J18" s="148"/>
      <c r="K18" s="148"/>
      <c r="L18" s="148"/>
      <c r="M18" s="148"/>
      <c r="N18" s="32"/>
      <c r="O18" s="32"/>
      <c r="P18" s="136"/>
      <c r="Q18" s="99"/>
      <c r="R18" s="99"/>
      <c r="S18" s="99"/>
      <c r="T18" s="99"/>
      <c r="U18" s="99"/>
      <c r="V18" s="99"/>
      <c r="W18" s="99"/>
      <c r="X18" s="99"/>
      <c r="Y18" s="99"/>
      <c r="Z18" s="98"/>
      <c r="AA18" s="110"/>
      <c r="AB18" s="111"/>
      <c r="AH18" s="35"/>
      <c r="AI18" s="35"/>
    </row>
    <row r="19" spans="1:35" ht="12.75">
      <c r="A19" s="28"/>
      <c r="B19" s="72"/>
      <c r="C19" s="160"/>
      <c r="D19" s="160"/>
      <c r="E19" s="159"/>
      <c r="F19" s="186"/>
      <c r="G19" s="144"/>
      <c r="H19" s="144"/>
      <c r="I19" s="144"/>
      <c r="J19" s="141"/>
      <c r="K19" s="144"/>
      <c r="L19" s="44"/>
      <c r="M19" s="44"/>
      <c r="N19" s="44"/>
      <c r="O19" s="44"/>
      <c r="P19" s="145"/>
      <c r="Q19" s="115"/>
      <c r="R19" s="115"/>
      <c r="S19" s="116"/>
      <c r="T19" s="116"/>
      <c r="U19" s="116"/>
      <c r="V19" s="116"/>
      <c r="W19" s="116"/>
      <c r="X19" s="116"/>
      <c r="Y19" s="116"/>
      <c r="Z19" s="117"/>
      <c r="AA19" s="118"/>
      <c r="AB19" s="119"/>
      <c r="AC19" s="54"/>
      <c r="AD19" s="36"/>
      <c r="AE19" s="36"/>
      <c r="AF19" s="36"/>
      <c r="AG19" s="36"/>
      <c r="AH19" s="35"/>
      <c r="AI19" s="35"/>
    </row>
    <row r="20" spans="1:35" ht="12.75">
      <c r="A20" s="28"/>
      <c r="B20" s="226"/>
      <c r="C20" s="140"/>
      <c r="D20" s="44"/>
      <c r="E20" s="44"/>
      <c r="F20" s="44"/>
      <c r="G20" s="146"/>
      <c r="H20" s="146"/>
      <c r="I20" s="146"/>
      <c r="J20" s="146"/>
      <c r="K20" s="146"/>
      <c r="L20" s="44"/>
      <c r="M20" s="44"/>
      <c r="N20" s="44"/>
      <c r="O20" s="44"/>
      <c r="P20" s="145"/>
      <c r="Q20" s="115"/>
      <c r="R20" s="115"/>
      <c r="S20" s="116"/>
      <c r="T20" s="116"/>
      <c r="U20" s="116"/>
      <c r="V20" s="116"/>
      <c r="W20" s="116"/>
      <c r="X20" s="116"/>
      <c r="Y20" s="116"/>
      <c r="Z20" s="117"/>
      <c r="AA20" s="118"/>
      <c r="AB20" s="119"/>
      <c r="AC20" s="54"/>
      <c r="AD20" s="36"/>
      <c r="AE20" s="36"/>
      <c r="AF20" s="36"/>
      <c r="AG20" s="36"/>
      <c r="AH20" s="35"/>
      <c r="AI20" s="35"/>
    </row>
    <row r="21" spans="1:35" ht="12.75">
      <c r="A21" s="30"/>
      <c r="B21" s="227"/>
      <c r="C21" s="140"/>
      <c r="D21" s="147"/>
      <c r="E21" s="161"/>
      <c r="F21" s="161"/>
      <c r="G21" s="28"/>
      <c r="H21" s="28"/>
      <c r="I21" s="28"/>
      <c r="J21" s="28"/>
      <c r="K21" s="28"/>
      <c r="L21" s="44"/>
      <c r="M21" s="44"/>
      <c r="N21" s="44"/>
      <c r="O21" s="44"/>
      <c r="P21" s="145"/>
      <c r="Q21" s="115"/>
      <c r="R21" s="115"/>
      <c r="S21" s="115"/>
      <c r="T21" s="115"/>
      <c r="U21" s="115"/>
      <c r="V21" s="115"/>
      <c r="W21" s="115"/>
      <c r="X21" s="115"/>
      <c r="Y21" s="115"/>
      <c r="Z21" s="120"/>
      <c r="AA21" s="128"/>
      <c r="AB21" s="129"/>
      <c r="AC21" s="54"/>
      <c r="AD21" s="36"/>
      <c r="AE21" s="36"/>
      <c r="AF21" s="36"/>
      <c r="AG21" s="36"/>
      <c r="AH21" s="35"/>
      <c r="AI21" s="35"/>
    </row>
    <row r="22" spans="1:35" ht="12.75">
      <c r="A22" s="107"/>
      <c r="B22" s="130"/>
      <c r="C22" s="108"/>
      <c r="D22" s="108"/>
      <c r="E22" s="108"/>
      <c r="F22" s="108"/>
      <c r="G22" s="108"/>
      <c r="H22" s="108"/>
      <c r="I22" s="108"/>
      <c r="J22" s="121"/>
      <c r="K22" s="121"/>
      <c r="L22" s="121"/>
      <c r="M22" s="121"/>
      <c r="N22" s="121"/>
      <c r="O22" s="10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30"/>
      <c r="AA22" s="128"/>
      <c r="AB22" s="131"/>
      <c r="AC22" s="54"/>
      <c r="AD22" s="36"/>
      <c r="AE22" s="36"/>
      <c r="AF22" s="36"/>
      <c r="AG22" s="36"/>
      <c r="AH22" s="35"/>
      <c r="AI22" s="35"/>
    </row>
    <row r="23" spans="1:35" ht="12.75">
      <c r="A23" s="104"/>
      <c r="B23" s="228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22"/>
      <c r="O23" s="11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23"/>
      <c r="AA23" s="129"/>
      <c r="AB23" s="133"/>
      <c r="AC23" s="54"/>
      <c r="AD23" s="36"/>
      <c r="AE23" s="36"/>
      <c r="AF23" s="36"/>
      <c r="AG23" s="36"/>
      <c r="AH23" s="35"/>
      <c r="AI23" s="35"/>
    </row>
    <row r="24" spans="1:35" ht="12.75">
      <c r="A24" s="104"/>
      <c r="B24" s="165"/>
      <c r="C24" s="204"/>
      <c r="D24" s="74"/>
      <c r="E24" s="142"/>
      <c r="F24" s="114"/>
      <c r="G24" s="114"/>
      <c r="H24" s="114"/>
      <c r="I24" s="114"/>
      <c r="J24" s="114"/>
      <c r="K24" s="114"/>
      <c r="L24" s="114"/>
      <c r="M24" s="114"/>
      <c r="N24" s="122"/>
      <c r="O24" s="11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23"/>
      <c r="AA24" s="129"/>
      <c r="AB24" s="133"/>
      <c r="AC24" s="54"/>
      <c r="AD24" s="36"/>
      <c r="AE24" s="36"/>
      <c r="AF24" s="36"/>
      <c r="AG24" s="36"/>
      <c r="AH24" s="35"/>
      <c r="AI24" s="35"/>
    </row>
    <row r="25" spans="1:28" ht="12.75">
      <c r="A25" s="104"/>
      <c r="B25" s="165"/>
      <c r="C25" s="204"/>
      <c r="D25" s="74"/>
      <c r="E25" s="142"/>
      <c r="F25" s="114"/>
      <c r="G25" s="114"/>
      <c r="H25" s="114"/>
      <c r="I25" s="114"/>
      <c r="J25" s="114"/>
      <c r="K25" s="114"/>
      <c r="L25" s="114"/>
      <c r="M25" s="114"/>
      <c r="N25" s="122"/>
      <c r="O25" s="11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23"/>
      <c r="AA25" s="134"/>
      <c r="AB25" s="133"/>
    </row>
    <row r="26" spans="1:28" ht="12.75">
      <c r="A26" s="104"/>
      <c r="B26" s="165"/>
      <c r="C26" s="204"/>
      <c r="D26" s="74"/>
      <c r="E26" s="142"/>
      <c r="F26" s="114"/>
      <c r="G26" s="114"/>
      <c r="H26" s="114"/>
      <c r="I26" s="114"/>
      <c r="J26" s="114"/>
      <c r="K26" s="114"/>
      <c r="L26" s="114"/>
      <c r="M26" s="114"/>
      <c r="N26" s="122"/>
      <c r="O26" s="11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23"/>
      <c r="AA26" s="134"/>
      <c r="AB26" s="133"/>
    </row>
    <row r="27" spans="1:28" ht="12.75">
      <c r="A27" s="104"/>
      <c r="B27" s="165"/>
      <c r="C27" s="204"/>
      <c r="D27" s="74"/>
      <c r="E27" s="142"/>
      <c r="F27" s="105"/>
      <c r="G27" s="105"/>
      <c r="H27" s="105"/>
      <c r="I27" s="105"/>
      <c r="J27" s="105"/>
      <c r="K27" s="105"/>
      <c r="L27" s="105"/>
      <c r="M27" s="105"/>
      <c r="N27" s="122"/>
      <c r="O27" s="112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23"/>
      <c r="AA27" s="134"/>
      <c r="AB27" s="133"/>
    </row>
    <row r="28" spans="1:28" ht="12.75">
      <c r="A28" s="104"/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22"/>
      <c r="O28" s="11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23"/>
      <c r="AA28" s="134"/>
      <c r="AB28" s="133"/>
    </row>
    <row r="29" spans="1:28" ht="12.75">
      <c r="A29" s="104"/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2"/>
      <c r="O29" s="11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23"/>
      <c r="AA29" s="134"/>
      <c r="AB29" s="133"/>
    </row>
    <row r="30" spans="1:28" ht="12.75">
      <c r="A30" s="104"/>
      <c r="B30" s="11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22"/>
      <c r="O30" s="112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23"/>
      <c r="AA30" s="134"/>
      <c r="AB30" s="133"/>
    </row>
    <row r="31" spans="1:28" ht="12.75">
      <c r="A31" s="104"/>
      <c r="B31" s="112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22"/>
      <c r="O31" s="112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23"/>
      <c r="AA31" s="134"/>
      <c r="AB31" s="133"/>
    </row>
    <row r="32" spans="1:28" ht="12.75">
      <c r="A32" s="104"/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22"/>
      <c r="O32" s="11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23"/>
      <c r="AA32" s="134"/>
      <c r="AB32" s="133"/>
    </row>
    <row r="33" spans="1:28" ht="12.75">
      <c r="A33" s="104"/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22"/>
      <c r="O33" s="11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23"/>
      <c r="AA33" s="134"/>
      <c r="AB33" s="133"/>
    </row>
    <row r="34" spans="1:28" ht="12.75">
      <c r="A34" s="104"/>
      <c r="B34" s="112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22"/>
      <c r="O34" s="112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23"/>
      <c r="AA34" s="134"/>
      <c r="AB34" s="133"/>
    </row>
    <row r="35" spans="1:28" ht="12.75">
      <c r="A35" s="104"/>
      <c r="B35" s="22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22"/>
      <c r="O35" s="11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23"/>
      <c r="AA35" s="134"/>
      <c r="AB35" s="133"/>
    </row>
    <row r="36" spans="1:28" ht="12.75">
      <c r="A36" s="104"/>
      <c r="B36" s="112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23"/>
      <c r="O36" s="11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23"/>
      <c r="AA36" s="134"/>
      <c r="AB36" s="103"/>
    </row>
    <row r="37" spans="1:28" ht="12.75">
      <c r="A37" s="104"/>
      <c r="B37" s="112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22"/>
      <c r="O37" s="112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23"/>
      <c r="AA37" s="134"/>
      <c r="AB37" s="133"/>
    </row>
    <row r="38" spans="1:28" ht="12.75">
      <c r="A38" s="104"/>
      <c r="B38" s="112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22"/>
      <c r="O38" s="11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23"/>
      <c r="AA38" s="134"/>
      <c r="AB38" s="133"/>
    </row>
    <row r="39" spans="1:28" ht="12.75">
      <c r="A39" s="98"/>
      <c r="B39" s="112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22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23"/>
      <c r="AA39" s="134"/>
      <c r="AB39" s="133"/>
    </row>
    <row r="40" spans="1:28" ht="12.75">
      <c r="A40" s="98"/>
      <c r="B40" s="112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34"/>
      <c r="AB40" s="103"/>
    </row>
    <row r="41" spans="1:28" ht="12.75">
      <c r="A41" s="98"/>
      <c r="B41" s="112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34"/>
      <c r="AB41" s="103"/>
    </row>
    <row r="42" spans="1:28" ht="12.75">
      <c r="A42" s="125"/>
      <c r="B42" s="13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5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34"/>
      <c r="AB42" s="103"/>
    </row>
    <row r="43" spans="1:28" ht="12.75">
      <c r="A43" s="104"/>
      <c r="B43" s="112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22"/>
      <c r="O43" s="112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23"/>
      <c r="AA43" s="134"/>
      <c r="AB43" s="133"/>
    </row>
    <row r="44" spans="1:28" ht="12.75">
      <c r="A44" s="104"/>
      <c r="B44" s="112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22"/>
      <c r="O44" s="112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23"/>
      <c r="AA44" s="134"/>
      <c r="AB44" s="133"/>
    </row>
    <row r="45" spans="1:28" ht="12.75">
      <c r="A45" s="104"/>
      <c r="B45" s="112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22"/>
      <c r="O45" s="112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23"/>
      <c r="AA45" s="134"/>
      <c r="AB45" s="133"/>
    </row>
    <row r="46" spans="1:28" ht="12.75">
      <c r="A46" s="104"/>
      <c r="B46" s="112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22"/>
      <c r="O46" s="112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23"/>
      <c r="AA46" s="134"/>
      <c r="AB46" s="133"/>
    </row>
    <row r="47" spans="1:28" ht="12.75">
      <c r="A47" s="104"/>
      <c r="B47" s="112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22"/>
      <c r="O47" s="112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23"/>
      <c r="AA47" s="134"/>
      <c r="AB47" s="133"/>
    </row>
    <row r="48" spans="1:28" ht="12.75">
      <c r="A48" s="104"/>
      <c r="B48" s="112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22"/>
      <c r="O48" s="112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23"/>
      <c r="AA48" s="134"/>
      <c r="AB48" s="133"/>
    </row>
    <row r="49" spans="1:28" ht="12.75">
      <c r="A49" s="104"/>
      <c r="B49" s="112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22"/>
      <c r="O49" s="112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23"/>
      <c r="AA49" s="134"/>
      <c r="AB49" s="133"/>
    </row>
    <row r="50" spans="1:28" ht="12.75">
      <c r="A50" s="104"/>
      <c r="B50" s="112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22"/>
      <c r="O50" s="112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23"/>
      <c r="AA50" s="134"/>
      <c r="AB50" s="133"/>
    </row>
    <row r="51" spans="1:28" ht="12.75">
      <c r="A51" s="104"/>
      <c r="B51" s="112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22"/>
      <c r="O51" s="112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23"/>
      <c r="AA51" s="134"/>
      <c r="AB51" s="133"/>
    </row>
    <row r="52" spans="1:28" ht="12.75">
      <c r="A52" s="104"/>
      <c r="B52" s="112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22"/>
      <c r="O52" s="112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23"/>
      <c r="AA52" s="134"/>
      <c r="AB52" s="133"/>
    </row>
    <row r="53" spans="1:28" ht="12.75">
      <c r="A53" s="104"/>
      <c r="B53" s="11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22"/>
      <c r="O53" s="112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23"/>
      <c r="AA53" s="134"/>
      <c r="AB53" s="133"/>
    </row>
    <row r="54" spans="1:28" ht="12.75">
      <c r="A54" s="104"/>
      <c r="B54" s="112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22"/>
      <c r="O54" s="112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23"/>
      <c r="AA54" s="134"/>
      <c r="AB54" s="133"/>
    </row>
    <row r="55" spans="1:28" ht="12.75">
      <c r="A55" s="104"/>
      <c r="B55" s="112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22"/>
      <c r="O55" s="112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23"/>
      <c r="AA55" s="134"/>
      <c r="AB55" s="133"/>
    </row>
    <row r="56" spans="1:28" ht="12.75">
      <c r="A56" s="104"/>
      <c r="B56" s="112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23"/>
      <c r="O56" s="11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23"/>
      <c r="AA56" s="134"/>
      <c r="AB56" s="103"/>
    </row>
    <row r="57" spans="1:28" ht="12.75">
      <c r="A57" s="104"/>
      <c r="B57" s="112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22"/>
      <c r="O57" s="112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23"/>
      <c r="AA57" s="134"/>
      <c r="AB57" s="133"/>
    </row>
    <row r="58" spans="1:28" ht="12.75">
      <c r="A58" s="104"/>
      <c r="B58" s="112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22"/>
      <c r="O58" s="112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23"/>
      <c r="AA58" s="134"/>
      <c r="AB58" s="133"/>
    </row>
    <row r="59" spans="1:28" ht="12.75">
      <c r="A59" s="110"/>
      <c r="B59" s="129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26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27"/>
      <c r="AA59" s="134"/>
      <c r="AB59" s="103"/>
    </row>
    <row r="60" spans="1:28" ht="12.75">
      <c r="A60" s="110"/>
      <c r="B60" s="129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03"/>
    </row>
    <row r="61" spans="1:28" ht="12.75">
      <c r="A61" s="110"/>
      <c r="B61" s="230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34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2.75">
      <c r="A62" s="110"/>
      <c r="B62" s="23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24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1:28" ht="12.75">
      <c r="A63" s="110"/>
      <c r="B63" s="23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24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ht="12.75">
      <c r="A64" s="110"/>
      <c r="B64" s="23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24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1:28" ht="12.75">
      <c r="A65" s="110"/>
      <c r="B65" s="23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24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1:28" ht="12.75">
      <c r="A66" s="110"/>
      <c r="B66" s="232"/>
      <c r="C66" s="110"/>
      <c r="D66" s="110"/>
      <c r="E66" s="110"/>
      <c r="F66" s="110"/>
      <c r="G66" s="110"/>
      <c r="H66" s="110"/>
      <c r="I66" s="110"/>
      <c r="J66" s="110"/>
      <c r="K66" s="110"/>
      <c r="L66" s="111"/>
      <c r="M66" s="111"/>
      <c r="N66" s="124"/>
      <c r="O66" s="111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0"/>
      <c r="AA66" s="110"/>
      <c r="AB66" s="111"/>
    </row>
    <row r="67" spans="1:28" ht="12.75">
      <c r="A67" s="110"/>
      <c r="B67" s="232"/>
      <c r="C67" s="110"/>
      <c r="D67" s="110"/>
      <c r="E67" s="110"/>
      <c r="F67" s="110"/>
      <c r="G67" s="110"/>
      <c r="H67" s="110"/>
      <c r="I67" s="110"/>
      <c r="J67" s="110"/>
      <c r="K67" s="110"/>
      <c r="L67" s="111"/>
      <c r="M67" s="111"/>
      <c r="N67" s="124"/>
      <c r="O67" s="111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0"/>
      <c r="AA67" s="110"/>
      <c r="AB67" s="111"/>
    </row>
    <row r="68" ht="12.75">
      <c r="N68" s="46"/>
    </row>
    <row r="69" ht="12.75">
      <c r="N69" s="46"/>
    </row>
    <row r="70" ht="12.75">
      <c r="N70" s="46"/>
    </row>
    <row r="71" ht="12.75">
      <c r="N71" s="46"/>
    </row>
    <row r="72" ht="12.75">
      <c r="N72" s="46"/>
    </row>
    <row r="73" ht="12.75">
      <c r="N73" s="46"/>
    </row>
    <row r="74" ht="12.75">
      <c r="N74" s="46"/>
    </row>
    <row r="75" ht="12.75">
      <c r="N75" s="46"/>
    </row>
    <row r="76" ht="12.75">
      <c r="N76" s="46"/>
    </row>
    <row r="77" ht="12.75">
      <c r="N77" s="46"/>
    </row>
    <row r="78" ht="12.75">
      <c r="N78" s="46"/>
    </row>
    <row r="79" ht="12.75">
      <c r="N79" s="46"/>
    </row>
    <row r="80" ht="12.75">
      <c r="N80" s="46"/>
    </row>
    <row r="81" ht="12.75">
      <c r="N81" s="46"/>
    </row>
    <row r="82" ht="12.75">
      <c r="N82" s="46"/>
    </row>
    <row r="83" ht="12.75">
      <c r="N83" s="46"/>
    </row>
    <row r="84" ht="12.75">
      <c r="N84" s="46"/>
    </row>
    <row r="85" ht="12.75">
      <c r="N85" s="46"/>
    </row>
    <row r="86" ht="12.75">
      <c r="N86" s="46"/>
    </row>
    <row r="87" ht="12.75">
      <c r="N87" s="46"/>
    </row>
    <row r="88" ht="12.75">
      <c r="N88" s="46"/>
    </row>
    <row r="89" ht="12.75">
      <c r="N89" s="46"/>
    </row>
    <row r="90" ht="12.75">
      <c r="N90" s="46"/>
    </row>
    <row r="91" ht="12.75">
      <c r="N91" s="46"/>
    </row>
    <row r="92" ht="12.75">
      <c r="N92" s="46"/>
    </row>
    <row r="93" ht="12.75">
      <c r="N93" s="46"/>
    </row>
    <row r="94" ht="12.75">
      <c r="N94" s="46"/>
    </row>
    <row r="95" ht="12.75">
      <c r="N95" s="46"/>
    </row>
    <row r="96" ht="12.75">
      <c r="N96" s="46"/>
    </row>
    <row r="97" ht="12.75">
      <c r="N97" s="46"/>
    </row>
    <row r="98" ht="12.75">
      <c r="N98" s="46"/>
    </row>
    <row r="99" ht="12.75">
      <c r="N99" s="46"/>
    </row>
    <row r="100" ht="12.75">
      <c r="N100" s="46"/>
    </row>
    <row r="101" ht="12.75">
      <c r="N101" s="46"/>
    </row>
  </sheetData>
  <printOptions gridLines="1"/>
  <pageMargins left="0.75" right="0.75" top="1" bottom="1" header="0.5" footer="0.5"/>
  <pageSetup fitToHeight="1" fitToWidth="1" horizontalDpi="300" verticalDpi="3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7" sqref="A1:C7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9" t="s">
        <v>103</v>
      </c>
      <c r="B1" s="7"/>
      <c r="C1" s="7"/>
      <c r="D1" s="7"/>
      <c r="E1" s="7"/>
    </row>
    <row r="2" spans="1:5" ht="12.75">
      <c r="A2" s="7"/>
      <c r="B2" s="12"/>
      <c r="C2" s="7"/>
      <c r="D2" s="7"/>
      <c r="E2" s="7"/>
    </row>
    <row r="3" spans="1:5" ht="12.75">
      <c r="A3" s="14"/>
      <c r="B3" s="18" t="s">
        <v>11</v>
      </c>
      <c r="C3" s="63" t="s">
        <v>8</v>
      </c>
      <c r="D3" s="7"/>
      <c r="E3" s="7"/>
    </row>
    <row r="4" spans="1:5" ht="15.75">
      <c r="A4" s="180" t="s">
        <v>110</v>
      </c>
      <c r="B4" s="152" t="s">
        <v>83</v>
      </c>
      <c r="C4" s="63">
        <f>IF(B4="fail",0,50)</f>
        <v>50</v>
      </c>
      <c r="D4" s="7"/>
      <c r="E4" s="7"/>
    </row>
    <row r="5" spans="1:5" ht="15.75">
      <c r="A5" s="180" t="s">
        <v>111</v>
      </c>
      <c r="B5" s="152" t="s">
        <v>82</v>
      </c>
      <c r="C5" s="63">
        <f>IF(B5="fail",0,50)</f>
        <v>0</v>
      </c>
      <c r="D5" s="7"/>
      <c r="E5" s="7"/>
    </row>
    <row r="6" spans="1:5" ht="31.5">
      <c r="A6" s="180" t="s">
        <v>112</v>
      </c>
      <c r="B6" s="152" t="s">
        <v>83</v>
      </c>
      <c r="C6" s="63">
        <f>IF(B6="fail",0,50)</f>
        <v>50</v>
      </c>
      <c r="D6" s="7"/>
      <c r="E6" s="7"/>
    </row>
    <row r="7" spans="1:5" ht="15.75">
      <c r="A7" s="180" t="s">
        <v>113</v>
      </c>
      <c r="B7" s="152" t="s">
        <v>83</v>
      </c>
      <c r="C7" s="63">
        <f>IF(B7="fail",0,50)</f>
        <v>50</v>
      </c>
      <c r="D7" s="7"/>
      <c r="E7" s="7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I25" sqref="I25"/>
    </sheetView>
  </sheetViews>
  <sheetFormatPr defaultColWidth="9.140625" defaultRowHeight="12.75"/>
  <cols>
    <col min="1" max="1" width="41.42187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9" t="s">
        <v>105</v>
      </c>
      <c r="B1" s="7"/>
      <c r="C1" s="7"/>
      <c r="D1" s="7"/>
      <c r="E1" s="7"/>
      <c r="F1" s="7"/>
      <c r="G1" s="7"/>
      <c r="H1" s="7"/>
      <c r="I1" s="11"/>
      <c r="J1" s="7"/>
      <c r="K1" s="7"/>
      <c r="L1" s="7"/>
    </row>
    <row r="2" spans="1:12" ht="12.75">
      <c r="A2" s="42"/>
      <c r="B2" s="7"/>
      <c r="D2" s="11" t="s">
        <v>27</v>
      </c>
      <c r="E2" s="81">
        <f>MAX(D6:D9)</f>
        <v>57.66</v>
      </c>
      <c r="F2" s="7" t="s">
        <v>10</v>
      </c>
      <c r="G2" s="7"/>
      <c r="H2" s="7"/>
      <c r="I2" s="11"/>
      <c r="J2" s="7"/>
      <c r="K2" s="7"/>
      <c r="L2" s="7"/>
    </row>
    <row r="3" spans="1:12" ht="12.75">
      <c r="A3" s="10"/>
      <c r="B3" s="7"/>
      <c r="D3" s="11" t="s">
        <v>28</v>
      </c>
      <c r="E3" s="81">
        <f>MIN(D6:D8)</f>
        <v>56.83</v>
      </c>
      <c r="F3" s="7" t="s">
        <v>10</v>
      </c>
      <c r="G3" s="7"/>
      <c r="H3" s="7"/>
      <c r="I3" s="11"/>
      <c r="J3" s="7"/>
      <c r="K3" s="7"/>
      <c r="L3" s="7"/>
    </row>
    <row r="4" spans="1:12" ht="12.75">
      <c r="A4" s="19"/>
      <c r="B4" s="19"/>
      <c r="C4" s="19"/>
      <c r="D4" s="19"/>
      <c r="E4" s="7"/>
      <c r="F4" s="19"/>
      <c r="G4" s="19"/>
      <c r="H4" s="19"/>
      <c r="I4" s="28"/>
      <c r="J4" s="7"/>
      <c r="K4" s="7"/>
      <c r="L4" s="7"/>
    </row>
    <row r="5" spans="1:12" ht="30.75" customHeight="1">
      <c r="A5" s="92"/>
      <c r="B5" s="43" t="s">
        <v>24</v>
      </c>
      <c r="C5" s="43" t="s">
        <v>25</v>
      </c>
      <c r="D5" s="43" t="s">
        <v>26</v>
      </c>
      <c r="E5" s="43" t="s">
        <v>6</v>
      </c>
      <c r="F5" s="27" t="s">
        <v>19</v>
      </c>
      <c r="G5" s="27"/>
      <c r="H5" s="27"/>
      <c r="I5" s="17"/>
      <c r="J5" s="15"/>
      <c r="K5" s="6"/>
      <c r="L5" s="7"/>
    </row>
    <row r="6" spans="1:12" ht="12.75">
      <c r="A6" t="s">
        <v>110</v>
      </c>
      <c r="B6" s="175"/>
      <c r="C6" s="175"/>
      <c r="D6" s="144">
        <v>56.83</v>
      </c>
      <c r="E6" s="68">
        <f>75*(($E$2/D6)^2-1)/(($E$2/$E$3)^2-1)</f>
        <v>75</v>
      </c>
      <c r="F6" s="22">
        <f>RANK(E6,$E$6:$E$9)</f>
        <v>1</v>
      </c>
      <c r="G6" s="58"/>
      <c r="H6" s="58"/>
      <c r="I6" s="30"/>
      <c r="J6" s="31"/>
      <c r="K6" s="22"/>
      <c r="L6" s="7"/>
    </row>
    <row r="7" spans="1:12" ht="12.75">
      <c r="A7" t="s">
        <v>111</v>
      </c>
      <c r="B7" s="150"/>
      <c r="C7" s="150"/>
      <c r="D7" s="144">
        <v>57.66</v>
      </c>
      <c r="E7" s="68">
        <f>75*(($E$2/D7)^2-1)/(($E$2/$E$3)^2-1)</f>
        <v>0</v>
      </c>
      <c r="F7" s="22">
        <f>RANK(E7,$E$6:$E$9)</f>
        <v>3</v>
      </c>
      <c r="G7" s="91"/>
      <c r="H7" s="91"/>
      <c r="I7" s="30"/>
      <c r="J7" s="31"/>
      <c r="K7" s="22"/>
      <c r="L7" s="7"/>
    </row>
    <row r="8" spans="1:12" ht="12.75">
      <c r="A8" t="s">
        <v>112</v>
      </c>
      <c r="B8" s="158"/>
      <c r="C8" s="158"/>
      <c r="D8" s="144">
        <v>57.52</v>
      </c>
      <c r="E8" s="68">
        <f>75*(($E$2/D8)^2-1)/(($E$2/$E$3)^2-1)</f>
        <v>12.423337476107404</v>
      </c>
      <c r="F8" s="22">
        <f>RANK(E8,$E$6:$E$9)</f>
        <v>2</v>
      </c>
      <c r="G8" s="58"/>
      <c r="H8" s="58"/>
      <c r="I8" s="30"/>
      <c r="J8" s="31"/>
      <c r="K8" s="22"/>
      <c r="L8" s="7"/>
    </row>
    <row r="9" spans="1:12" ht="12.75">
      <c r="A9" t="s">
        <v>113</v>
      </c>
      <c r="B9" s="150"/>
      <c r="C9" s="150"/>
      <c r="D9" s="144">
        <f>MIN(B9:C9)</f>
        <v>0</v>
      </c>
      <c r="E9" s="68">
        <v>0</v>
      </c>
      <c r="F9" s="22">
        <f>RANK(E9,$E$6:$E$9)</f>
        <v>3</v>
      </c>
      <c r="G9" s="58" t="s">
        <v>169</v>
      </c>
      <c r="H9" s="91"/>
      <c r="I9" s="30"/>
      <c r="J9" s="31"/>
      <c r="K9" s="22"/>
      <c r="L9" s="7"/>
    </row>
    <row r="10" spans="1:12" ht="12.75">
      <c r="A10" s="28"/>
      <c r="B10" s="144"/>
      <c r="C10" s="144"/>
      <c r="D10" s="144"/>
      <c r="E10" s="68"/>
      <c r="F10" s="22"/>
      <c r="G10" s="7"/>
      <c r="H10" s="7"/>
      <c r="I10" s="7"/>
      <c r="J10" s="7"/>
      <c r="K10" s="7"/>
      <c r="L10" s="7"/>
    </row>
    <row r="11" spans="2:3" ht="12.75">
      <c r="B11" s="1"/>
      <c r="C11" s="1"/>
    </row>
    <row r="13" ht="12.75">
      <c r="D13" t="s">
        <v>173</v>
      </c>
    </row>
    <row r="14" ht="12.75">
      <c r="B14" s="189"/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42.00390625" style="0" customWidth="1"/>
    <col min="2" max="2" width="15.421875" style="0" customWidth="1"/>
    <col min="3" max="5" width="14.00390625" style="0" customWidth="1"/>
    <col min="6" max="7" width="16.140625" style="0" customWidth="1"/>
    <col min="8" max="8" width="14.421875" style="0" customWidth="1"/>
    <col min="9" max="9" width="18.00390625" style="0" customWidth="1"/>
    <col min="10" max="10" width="38.7109375" style="0" customWidth="1"/>
  </cols>
  <sheetData>
    <row r="1" spans="1:10" ht="18.75">
      <c r="A1" s="9" t="s">
        <v>106</v>
      </c>
      <c r="B1" s="9"/>
      <c r="C1" s="7"/>
      <c r="D1" s="7"/>
      <c r="E1" s="7"/>
      <c r="F1" s="7"/>
      <c r="G1" s="7"/>
      <c r="H1" s="7"/>
      <c r="I1" s="7"/>
      <c r="J1" s="7"/>
    </row>
    <row r="2" spans="1:10" ht="12.75">
      <c r="A2" s="28"/>
      <c r="B2" s="28"/>
      <c r="C2" s="28"/>
      <c r="D2" s="28"/>
      <c r="E2" s="28"/>
      <c r="F2" s="28"/>
      <c r="G2" s="28"/>
      <c r="H2" s="28"/>
      <c r="I2" s="7"/>
      <c r="J2" s="7"/>
    </row>
    <row r="3" spans="1:10" ht="38.25">
      <c r="A3" s="28"/>
      <c r="B3" s="27" t="s">
        <v>36</v>
      </c>
      <c r="C3" s="27" t="s">
        <v>4</v>
      </c>
      <c r="D3" s="27" t="s">
        <v>130</v>
      </c>
      <c r="E3" s="43" t="s">
        <v>78</v>
      </c>
      <c r="F3" s="27" t="s">
        <v>5</v>
      </c>
      <c r="G3" s="43" t="s">
        <v>165</v>
      </c>
      <c r="H3" s="43" t="s">
        <v>166</v>
      </c>
      <c r="I3" s="6" t="s">
        <v>109</v>
      </c>
      <c r="J3" s="27" t="s">
        <v>74</v>
      </c>
    </row>
    <row r="4" spans="1:10" ht="12.75">
      <c r="A4" t="s">
        <v>110</v>
      </c>
      <c r="B4" s="151"/>
      <c r="C4" s="66">
        <v>0</v>
      </c>
      <c r="D4" s="66">
        <v>0</v>
      </c>
      <c r="E4" s="66">
        <v>0</v>
      </c>
      <c r="F4" s="66"/>
      <c r="G4" s="66">
        <v>100</v>
      </c>
      <c r="H4" s="66"/>
      <c r="I4" s="65">
        <f>SUM(B4:H4)</f>
        <v>100</v>
      </c>
      <c r="J4" s="7"/>
    </row>
    <row r="5" spans="1:10" ht="12.75">
      <c r="A5" t="s">
        <v>111</v>
      </c>
      <c r="B5" s="151"/>
      <c r="C5" s="66">
        <v>0</v>
      </c>
      <c r="D5" s="66">
        <v>0</v>
      </c>
      <c r="E5" s="66">
        <v>0</v>
      </c>
      <c r="F5" s="66"/>
      <c r="G5" s="66">
        <v>0</v>
      </c>
      <c r="H5" s="66"/>
      <c r="I5" s="65">
        <f>SUM(B5:H5)</f>
        <v>0</v>
      </c>
      <c r="J5" s="7"/>
    </row>
    <row r="6" spans="1:10" ht="12.75">
      <c r="A6" t="s">
        <v>112</v>
      </c>
      <c r="B6" s="151"/>
      <c r="C6" s="66">
        <v>0</v>
      </c>
      <c r="D6" s="66">
        <v>0</v>
      </c>
      <c r="E6" s="66">
        <v>0</v>
      </c>
      <c r="F6" s="66"/>
      <c r="G6" s="66">
        <v>100</v>
      </c>
      <c r="H6" s="66"/>
      <c r="I6" s="65">
        <f>SUM(B6:H6)</f>
        <v>100</v>
      </c>
      <c r="J6" s="7"/>
    </row>
    <row r="7" spans="1:10" ht="12.75">
      <c r="A7" t="s">
        <v>113</v>
      </c>
      <c r="B7" s="151"/>
      <c r="C7" s="66">
        <v>-31.8</v>
      </c>
      <c r="D7" s="66">
        <v>-50</v>
      </c>
      <c r="E7" s="66">
        <v>-50</v>
      </c>
      <c r="F7" s="66"/>
      <c r="G7" s="66">
        <v>0</v>
      </c>
      <c r="H7" s="66"/>
      <c r="I7" s="65">
        <f>SUM(B7:H7)</f>
        <v>-131.8</v>
      </c>
      <c r="J7" s="7"/>
    </row>
    <row r="8" spans="1:10" ht="12.75">
      <c r="A8" s="26"/>
      <c r="B8" s="26"/>
      <c r="C8" s="55"/>
      <c r="D8" s="55"/>
      <c r="E8" s="55"/>
      <c r="F8" s="58"/>
      <c r="G8" s="58"/>
      <c r="H8" s="28"/>
      <c r="I8" s="7"/>
      <c r="J8" s="7"/>
    </row>
    <row r="9" spans="1:10" ht="15">
      <c r="A9" s="26"/>
      <c r="B9" s="26"/>
      <c r="C9" s="55"/>
      <c r="D9" s="55"/>
      <c r="E9" s="55"/>
      <c r="F9" s="58"/>
      <c r="G9" s="58"/>
      <c r="H9" s="33"/>
      <c r="I9" s="7"/>
      <c r="J9" s="7"/>
    </row>
    <row r="10" spans="1:10" ht="15">
      <c r="A10" s="26"/>
      <c r="B10" s="26"/>
      <c r="C10" s="55"/>
      <c r="D10" s="55"/>
      <c r="E10" s="55"/>
      <c r="F10" s="58"/>
      <c r="G10" s="58"/>
      <c r="H10" s="33"/>
      <c r="I10" s="7"/>
      <c r="J10" s="7"/>
    </row>
    <row r="11" spans="1:10" ht="15">
      <c r="A11" s="26"/>
      <c r="B11" s="26"/>
      <c r="C11" s="55"/>
      <c r="D11" s="55"/>
      <c r="E11" s="55"/>
      <c r="F11" s="58"/>
      <c r="G11" s="58"/>
      <c r="H11" s="33"/>
      <c r="I11" s="7"/>
      <c r="J11" s="7"/>
    </row>
    <row r="12" spans="1:10" ht="15">
      <c r="A12" s="26"/>
      <c r="B12" s="26"/>
      <c r="C12" s="55"/>
      <c r="D12" s="55"/>
      <c r="E12" s="55"/>
      <c r="F12" s="58"/>
      <c r="G12" s="58"/>
      <c r="H12" s="33"/>
      <c r="I12" s="7"/>
      <c r="J12" s="7"/>
    </row>
    <row r="13" spans="1:10" ht="15">
      <c r="A13" s="26"/>
      <c r="B13" s="26"/>
      <c r="C13" s="55"/>
      <c r="D13" s="55"/>
      <c r="E13" s="55"/>
      <c r="F13" s="58"/>
      <c r="G13" s="58"/>
      <c r="H13" s="33"/>
      <c r="I13" s="7"/>
      <c r="J13" s="7"/>
    </row>
    <row r="14" spans="1:10" ht="15">
      <c r="A14" s="26"/>
      <c r="B14" s="26"/>
      <c r="C14" s="55"/>
      <c r="D14" s="55"/>
      <c r="E14" s="55"/>
      <c r="F14" s="58"/>
      <c r="G14" s="58"/>
      <c r="H14" s="33"/>
      <c r="I14" s="7"/>
      <c r="J14" s="7"/>
    </row>
    <row r="15" spans="1:10" ht="15">
      <c r="A15" s="26"/>
      <c r="B15" s="26"/>
      <c r="C15" s="55"/>
      <c r="D15" s="55"/>
      <c r="E15" s="55"/>
      <c r="F15" s="58"/>
      <c r="G15" s="58"/>
      <c r="H15" s="33"/>
      <c r="I15" s="7"/>
      <c r="J15" s="7"/>
    </row>
    <row r="16" spans="1:10" ht="15">
      <c r="A16" s="26"/>
      <c r="B16" s="26"/>
      <c r="C16" s="55"/>
      <c r="D16" s="55"/>
      <c r="E16" s="55"/>
      <c r="F16" s="58"/>
      <c r="G16" s="58"/>
      <c r="H16" s="33"/>
      <c r="I16" s="7"/>
      <c r="J16" s="7"/>
    </row>
    <row r="17" spans="1:10" ht="15">
      <c r="A17" s="26"/>
      <c r="B17" s="26"/>
      <c r="C17" s="55"/>
      <c r="D17" s="55"/>
      <c r="E17" s="55"/>
      <c r="F17" s="58"/>
      <c r="G17" s="58"/>
      <c r="H17" s="33"/>
      <c r="I17" s="7"/>
      <c r="J17" s="7"/>
    </row>
    <row r="18" spans="1:10" ht="15">
      <c r="A18" s="26"/>
      <c r="B18" s="26"/>
      <c r="C18" s="55"/>
      <c r="D18" s="55"/>
      <c r="E18" s="55"/>
      <c r="F18" s="58"/>
      <c r="G18" s="58"/>
      <c r="H18" s="33"/>
      <c r="I18" s="7"/>
      <c r="J18" s="7"/>
    </row>
    <row r="19" spans="1:10" ht="12.75">
      <c r="A19" s="26"/>
      <c r="B19" s="26"/>
      <c r="C19" s="55"/>
      <c r="D19" s="55"/>
      <c r="E19" s="55"/>
      <c r="F19" s="58"/>
      <c r="G19" s="58"/>
      <c r="H19" s="28"/>
      <c r="I19" s="7"/>
      <c r="J19" s="7"/>
    </row>
    <row r="20" spans="1:10" ht="15">
      <c r="A20" s="26"/>
      <c r="B20" s="26"/>
      <c r="C20" s="55"/>
      <c r="D20" s="55"/>
      <c r="E20" s="55"/>
      <c r="F20" s="58"/>
      <c r="G20" s="58"/>
      <c r="H20" s="33"/>
      <c r="I20" s="7"/>
      <c r="J20" s="7"/>
    </row>
    <row r="21" spans="1:8" ht="12.75">
      <c r="A21" s="26"/>
      <c r="B21" s="26"/>
      <c r="C21" s="56"/>
      <c r="D21" s="56"/>
      <c r="E21" s="56"/>
      <c r="F21" s="58"/>
      <c r="G21" s="58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printOptions gridLines="1"/>
  <pageMargins left="0.75" right="0.75" top="1" bottom="1" header="0.5" footer="0.5"/>
  <pageSetup fitToHeight="1" fitToWidth="1"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H4" sqref="H4"/>
    </sheetView>
  </sheetViews>
  <sheetFormatPr defaultColWidth="9.140625" defaultRowHeight="12.75"/>
  <cols>
    <col min="1" max="1" width="33.421875" style="0" customWidth="1"/>
    <col min="2" max="5" width="10.28125" style="0" customWidth="1"/>
  </cols>
  <sheetData>
    <row r="1" spans="1:21" ht="18.75">
      <c r="A1" s="50" t="s">
        <v>107</v>
      </c>
      <c r="B1" s="35"/>
      <c r="C1" s="35"/>
      <c r="D1" s="35"/>
      <c r="E1" s="35" t="s">
        <v>85</v>
      </c>
      <c r="F1" s="36">
        <f>MAX(E4:E7)</f>
        <v>1049</v>
      </c>
      <c r="G1" s="35" t="s">
        <v>86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2.75">
      <c r="B2" s="35"/>
      <c r="C2" s="35"/>
      <c r="D2" s="35"/>
      <c r="E2" s="35" t="s">
        <v>84</v>
      </c>
      <c r="F2" s="36">
        <f>MIN(E4:E7)</f>
        <v>500</v>
      </c>
      <c r="G2" s="35" t="s">
        <v>86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5" ht="12.75">
      <c r="B3" s="169" t="s">
        <v>79</v>
      </c>
      <c r="C3" s="169" t="s">
        <v>80</v>
      </c>
      <c r="D3" s="169" t="s">
        <v>81</v>
      </c>
      <c r="E3" s="48" t="s">
        <v>15</v>
      </c>
    </row>
    <row r="4" spans="1:8" ht="12.75">
      <c r="A4" t="s">
        <v>110</v>
      </c>
      <c r="B4" s="52">
        <v>172</v>
      </c>
      <c r="C4" s="52">
        <v>128</v>
      </c>
      <c r="D4" s="52">
        <v>200</v>
      </c>
      <c r="E4" s="191">
        <f>SUM(B4:D4)</f>
        <v>500</v>
      </c>
      <c r="G4" s="21">
        <f>(((($F$1/E4)^2-1)/(($F$1/$F$2)^2-1))*100)</f>
        <v>100</v>
      </c>
      <c r="H4" s="21">
        <f>RANK($G4,$G$4:$G$7)</f>
        <v>1</v>
      </c>
    </row>
    <row r="5" spans="1:8" ht="12.75">
      <c r="A5" t="s">
        <v>111</v>
      </c>
      <c r="B5" s="52">
        <v>185</v>
      </c>
      <c r="C5" s="52">
        <v>202</v>
      </c>
      <c r="D5" s="52">
        <v>662</v>
      </c>
      <c r="E5" s="191">
        <f>SUM(B5:D5)</f>
        <v>1049</v>
      </c>
      <c r="G5" s="21">
        <f>(((($F$1/E5)^2-1)/(($F$1/$F$2)^2-1))*100)</f>
        <v>0</v>
      </c>
      <c r="H5" s="21">
        <f>RANK($G5,$G$4:$G$7)</f>
        <v>4</v>
      </c>
    </row>
    <row r="6" spans="1:8" ht="12.75">
      <c r="A6" t="s">
        <v>112</v>
      </c>
      <c r="B6" s="52">
        <v>170</v>
      </c>
      <c r="C6" s="52">
        <v>162</v>
      </c>
      <c r="D6" s="52">
        <v>473</v>
      </c>
      <c r="E6" s="191">
        <f>SUM(B6:D6)</f>
        <v>805</v>
      </c>
      <c r="G6" s="21">
        <f>(((($F$1/E6)^2-1)/(($F$1/$F$2)^2-1))*100)</f>
        <v>20.522205960809213</v>
      </c>
      <c r="H6" s="21">
        <f>RANK($G6,$G$4:$G$7)</f>
        <v>3</v>
      </c>
    </row>
    <row r="7" spans="1:8" ht="12.75">
      <c r="A7" t="s">
        <v>113</v>
      </c>
      <c r="B7" s="52">
        <v>193</v>
      </c>
      <c r="C7" s="52">
        <v>178</v>
      </c>
      <c r="D7" s="52">
        <v>263</v>
      </c>
      <c r="E7" s="191">
        <f>SUM(B7:D7)</f>
        <v>634</v>
      </c>
      <c r="G7" s="21">
        <f>(((($F$1/E7)^2-1)/(($F$1/$F$2)^2-1))*100)</f>
        <v>51.082241198917636</v>
      </c>
      <c r="H7" s="21">
        <f>RANK($G7,$G$4:$G$7)</f>
        <v>2</v>
      </c>
    </row>
    <row r="11" ht="12.75">
      <c r="E11" s="74"/>
    </row>
    <row r="12" ht="12.75">
      <c r="E12" s="74"/>
    </row>
    <row r="13" ht="12.75">
      <c r="E13" s="74"/>
    </row>
    <row r="14" ht="12.75">
      <c r="E14" s="74"/>
    </row>
    <row r="15" ht="12.75">
      <c r="E15" s="74"/>
    </row>
    <row r="16" ht="12.75">
      <c r="E16" s="74"/>
    </row>
    <row r="17" ht="12.75">
      <c r="E17" s="74"/>
    </row>
    <row r="18" ht="12.75">
      <c r="E18" s="74"/>
    </row>
    <row r="19" ht="12.75">
      <c r="E19" s="74"/>
    </row>
    <row r="20" ht="12.75">
      <c r="E20" s="74"/>
    </row>
    <row r="21" ht="12.75">
      <c r="E21" s="74"/>
    </row>
    <row r="22" ht="12.75">
      <c r="E22" s="74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workbookViewId="0" topLeftCell="A1">
      <selection activeCell="AT1" sqref="AT1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2" width="8.7109375" style="0" customWidth="1"/>
    <col min="25" max="25" width="9.140625" style="164" customWidth="1"/>
    <col min="30" max="30" width="11.421875" style="0" customWidth="1"/>
  </cols>
  <sheetData>
    <row r="1" spans="1:25" ht="18.75">
      <c r="A1" s="9" t="s">
        <v>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66"/>
    </row>
    <row r="2" spans="1:33" ht="12.75">
      <c r="A2" s="16"/>
      <c r="B2" s="181"/>
      <c r="C2" s="181"/>
      <c r="D2" s="182"/>
      <c r="E2" s="182"/>
      <c r="F2" s="182"/>
      <c r="G2" s="181"/>
      <c r="H2" s="182"/>
      <c r="I2" s="181"/>
      <c r="J2" s="182"/>
      <c r="K2" s="182"/>
      <c r="L2" s="181"/>
      <c r="M2" s="181"/>
      <c r="N2" s="182"/>
      <c r="O2" s="182"/>
      <c r="P2" s="181"/>
      <c r="Q2" s="181"/>
      <c r="R2" s="182"/>
      <c r="S2" s="182"/>
      <c r="T2" s="181"/>
      <c r="U2" s="181"/>
      <c r="V2" s="182"/>
      <c r="W2" s="182"/>
      <c r="X2" s="182"/>
      <c r="Y2" s="181"/>
      <c r="Z2" s="181"/>
      <c r="AA2" s="182"/>
      <c r="AB2" s="182"/>
      <c r="AC2" s="181"/>
      <c r="AD2" s="181"/>
      <c r="AE2" s="182" t="s">
        <v>99</v>
      </c>
      <c r="AF2" s="182" t="s">
        <v>19</v>
      </c>
      <c r="AG2" s="218" t="s">
        <v>41</v>
      </c>
    </row>
    <row r="3" spans="1:30" ht="12.75">
      <c r="A3" s="16"/>
      <c r="B3" s="181" t="s">
        <v>54</v>
      </c>
      <c r="C3" s="181" t="s">
        <v>55</v>
      </c>
      <c r="D3" s="182" t="s">
        <v>88</v>
      </c>
      <c r="E3" s="182" t="s">
        <v>56</v>
      </c>
      <c r="F3" s="182" t="s">
        <v>57</v>
      </c>
      <c r="G3" s="181" t="s">
        <v>58</v>
      </c>
      <c r="H3" s="182" t="s">
        <v>89</v>
      </c>
      <c r="I3" s="181" t="s">
        <v>59</v>
      </c>
      <c r="J3" s="182" t="s">
        <v>60</v>
      </c>
      <c r="K3" s="182" t="s">
        <v>90</v>
      </c>
      <c r="L3" s="181" t="s">
        <v>61</v>
      </c>
      <c r="M3" s="181" t="s">
        <v>62</v>
      </c>
      <c r="N3" s="182" t="s">
        <v>63</v>
      </c>
      <c r="O3" s="182" t="s">
        <v>91</v>
      </c>
      <c r="P3" s="181" t="s">
        <v>64</v>
      </c>
      <c r="Q3" s="181" t="s">
        <v>65</v>
      </c>
      <c r="R3" s="182" t="s">
        <v>92</v>
      </c>
      <c r="S3" s="182" t="s">
        <v>93</v>
      </c>
      <c r="T3" s="181" t="s">
        <v>66</v>
      </c>
      <c r="U3" s="181" t="s">
        <v>67</v>
      </c>
      <c r="V3" s="182" t="s">
        <v>94</v>
      </c>
      <c r="W3" s="182" t="s">
        <v>95</v>
      </c>
      <c r="X3" s="182" t="s">
        <v>96</v>
      </c>
      <c r="Y3" s="181" t="s">
        <v>68</v>
      </c>
      <c r="Z3" s="181" t="s">
        <v>69</v>
      </c>
      <c r="AA3" s="182" t="s">
        <v>70</v>
      </c>
      <c r="AB3" s="182" t="s">
        <v>71</v>
      </c>
      <c r="AC3" s="181" t="s">
        <v>72</v>
      </c>
      <c r="AD3" s="181" t="s">
        <v>73</v>
      </c>
    </row>
    <row r="4" spans="1:33" ht="15.75">
      <c r="A4" s="180" t="s">
        <v>110</v>
      </c>
      <c r="B4" s="210"/>
      <c r="C4" s="219">
        <v>77</v>
      </c>
      <c r="D4" s="210">
        <v>88</v>
      </c>
      <c r="E4" s="210">
        <v>93</v>
      </c>
      <c r="F4" s="210"/>
      <c r="G4" s="210"/>
      <c r="H4" s="210"/>
      <c r="I4" s="210">
        <v>74</v>
      </c>
      <c r="J4" s="210"/>
      <c r="K4" s="210">
        <v>78</v>
      </c>
      <c r="L4" s="210"/>
      <c r="M4" s="210">
        <v>89</v>
      </c>
      <c r="N4" s="210">
        <v>85</v>
      </c>
      <c r="O4" s="210"/>
      <c r="P4" s="210"/>
      <c r="Q4" s="210">
        <v>85</v>
      </c>
      <c r="R4" s="210"/>
      <c r="S4" s="210"/>
      <c r="T4" s="210">
        <v>88</v>
      </c>
      <c r="U4" s="210"/>
      <c r="V4" s="210"/>
      <c r="W4" s="210">
        <v>76</v>
      </c>
      <c r="X4" s="211"/>
      <c r="Y4" s="194"/>
      <c r="Z4" s="208">
        <v>74</v>
      </c>
      <c r="AA4" s="208"/>
      <c r="AB4" s="208"/>
      <c r="AC4" s="208"/>
      <c r="AD4" s="208">
        <v>90</v>
      </c>
      <c r="AE4" s="72">
        <f>AVERAGE(B4:AD4)</f>
        <v>83.08333333333333</v>
      </c>
      <c r="AF4" s="178">
        <f>RANK(AE4,$AE$4:$AE$7)</f>
        <v>1</v>
      </c>
      <c r="AG4">
        <f>COUNTA(B4:AD4)</f>
        <v>12</v>
      </c>
    </row>
    <row r="5" spans="1:33" ht="15.75">
      <c r="A5" s="180" t="s">
        <v>111</v>
      </c>
      <c r="B5" s="210"/>
      <c r="C5" s="210"/>
      <c r="D5" s="210">
        <v>82</v>
      </c>
      <c r="E5" s="210">
        <v>70</v>
      </c>
      <c r="F5" s="210"/>
      <c r="G5" s="210"/>
      <c r="H5" s="210"/>
      <c r="I5" s="210">
        <v>58</v>
      </c>
      <c r="J5" s="210"/>
      <c r="K5" s="210">
        <v>80</v>
      </c>
      <c r="L5" s="210"/>
      <c r="M5" s="210">
        <v>85</v>
      </c>
      <c r="N5" s="210"/>
      <c r="O5" s="210">
        <v>92</v>
      </c>
      <c r="P5" s="210"/>
      <c r="Q5" s="210">
        <v>83</v>
      </c>
      <c r="R5" s="210"/>
      <c r="S5" s="210"/>
      <c r="T5" s="210">
        <v>81</v>
      </c>
      <c r="U5" s="210"/>
      <c r="V5" s="210"/>
      <c r="W5" s="210">
        <v>60</v>
      </c>
      <c r="X5" s="211"/>
      <c r="Y5" s="194"/>
      <c r="Z5" s="208"/>
      <c r="AA5" s="208">
        <v>60</v>
      </c>
      <c r="AB5" s="208"/>
      <c r="AC5" s="208"/>
      <c r="AD5" s="208">
        <v>91</v>
      </c>
      <c r="AE5" s="72">
        <f>AVERAGE(B5:AD5)</f>
        <v>76.54545454545455</v>
      </c>
      <c r="AF5" s="178">
        <f>RANK(AE5,$AE$4:$AE$7)</f>
        <v>2</v>
      </c>
      <c r="AG5">
        <f>COUNTA(B5:AD5)</f>
        <v>11</v>
      </c>
    </row>
    <row r="6" spans="1:33" ht="31.5">
      <c r="A6" s="180" t="s">
        <v>112</v>
      </c>
      <c r="B6" s="210"/>
      <c r="C6" s="210">
        <v>58</v>
      </c>
      <c r="D6" s="210">
        <v>75</v>
      </c>
      <c r="E6" s="210">
        <v>71</v>
      </c>
      <c r="F6" s="210"/>
      <c r="G6" s="210"/>
      <c r="H6" s="210"/>
      <c r="I6" s="210">
        <v>79</v>
      </c>
      <c r="J6" s="210"/>
      <c r="K6" s="210">
        <v>72</v>
      </c>
      <c r="L6" s="210"/>
      <c r="M6" s="210">
        <v>81</v>
      </c>
      <c r="N6" s="210"/>
      <c r="O6" s="210">
        <v>88</v>
      </c>
      <c r="P6" s="210"/>
      <c r="Q6" s="210">
        <v>90</v>
      </c>
      <c r="R6" s="210"/>
      <c r="S6" s="210"/>
      <c r="T6" s="210">
        <v>71</v>
      </c>
      <c r="U6" s="210"/>
      <c r="V6" s="210"/>
      <c r="W6" s="210">
        <v>71</v>
      </c>
      <c r="X6" s="211"/>
      <c r="Y6" s="194"/>
      <c r="Z6" s="208"/>
      <c r="AA6" s="208">
        <v>54</v>
      </c>
      <c r="AB6" s="208"/>
      <c r="AC6" s="208"/>
      <c r="AD6" s="208"/>
      <c r="AE6" s="72">
        <f>AVERAGE(B6:AD6)</f>
        <v>73.63636363636364</v>
      </c>
      <c r="AF6" s="178">
        <f>RANK(AE6,$AE$4:$AE$7)</f>
        <v>3</v>
      </c>
      <c r="AG6">
        <f>COUNTA(B6:AD6)</f>
        <v>11</v>
      </c>
    </row>
    <row r="7" spans="1:33" ht="15.75">
      <c r="A7" s="180" t="s">
        <v>113</v>
      </c>
      <c r="B7" s="219">
        <v>61</v>
      </c>
      <c r="C7" s="210"/>
      <c r="D7" s="210">
        <v>29</v>
      </c>
      <c r="E7" s="210">
        <v>46</v>
      </c>
      <c r="F7" s="210"/>
      <c r="G7" s="210"/>
      <c r="H7" s="210"/>
      <c r="I7" s="210">
        <v>27</v>
      </c>
      <c r="J7" s="210"/>
      <c r="K7" s="210">
        <v>31</v>
      </c>
      <c r="L7" s="219">
        <v>16</v>
      </c>
      <c r="M7" s="210">
        <v>22</v>
      </c>
      <c r="N7" s="210"/>
      <c r="O7" s="210">
        <v>60</v>
      </c>
      <c r="P7" s="219">
        <v>13</v>
      </c>
      <c r="Q7" s="210">
        <v>37</v>
      </c>
      <c r="R7" s="210"/>
      <c r="S7" s="210"/>
      <c r="T7" s="210"/>
      <c r="U7" s="210">
        <v>30</v>
      </c>
      <c r="V7" s="210"/>
      <c r="W7" s="210">
        <v>40</v>
      </c>
      <c r="X7" s="211"/>
      <c r="Y7" s="194"/>
      <c r="Z7" s="208"/>
      <c r="AA7" s="208">
        <v>24</v>
      </c>
      <c r="AB7" s="208">
        <v>9</v>
      </c>
      <c r="AC7" s="208"/>
      <c r="AD7" s="208"/>
      <c r="AE7" s="72">
        <f>AVERAGE(B7:AD7)</f>
        <v>31.785714285714285</v>
      </c>
      <c r="AF7" s="178">
        <f>RANK(AE7,$AE$4:$AE$7)</f>
        <v>4</v>
      </c>
      <c r="AG7">
        <f>COUNTA(B7:AD7)</f>
        <v>14</v>
      </c>
    </row>
    <row r="8" spans="1:26" ht="12.75">
      <c r="A8" s="26" t="s">
        <v>40</v>
      </c>
      <c r="B8" s="167"/>
      <c r="C8" s="20"/>
      <c r="D8" s="20"/>
      <c r="E8" s="165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49" t="s">
        <v>40</v>
      </c>
      <c r="X8" s="32" t="s">
        <v>40</v>
      </c>
      <c r="Y8" s="34"/>
      <c r="Z8" s="4"/>
    </row>
    <row r="9" spans="1:24" ht="12.75">
      <c r="A9" s="26" t="s">
        <v>40</v>
      </c>
      <c r="B9" s="167"/>
      <c r="C9" s="20"/>
      <c r="D9" s="20"/>
      <c r="E9" s="16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49" t="s">
        <v>40</v>
      </c>
      <c r="X9" s="32" t="s">
        <v>40</v>
      </c>
    </row>
    <row r="10" spans="1:30" s="164" customFormat="1" ht="12.75">
      <c r="A10" s="164" t="s">
        <v>42</v>
      </c>
      <c r="B10" s="184">
        <v>4</v>
      </c>
      <c r="C10" s="183">
        <v>8</v>
      </c>
      <c r="D10" s="184">
        <v>15</v>
      </c>
      <c r="E10" s="183">
        <v>4</v>
      </c>
      <c r="F10" s="183">
        <v>4</v>
      </c>
      <c r="G10" s="183">
        <v>15</v>
      </c>
      <c r="H10" s="184">
        <v>4</v>
      </c>
      <c r="I10" s="184">
        <v>15</v>
      </c>
      <c r="J10" s="184">
        <v>4</v>
      </c>
      <c r="K10" s="184">
        <v>8</v>
      </c>
      <c r="L10" s="184">
        <v>4</v>
      </c>
      <c r="M10" s="184">
        <v>15</v>
      </c>
      <c r="N10" s="183">
        <v>8</v>
      </c>
      <c r="O10" s="184">
        <v>4</v>
      </c>
      <c r="P10" s="183">
        <v>8</v>
      </c>
      <c r="Q10" s="183">
        <v>8</v>
      </c>
      <c r="R10" s="184">
        <v>4</v>
      </c>
      <c r="S10" s="184">
        <v>4</v>
      </c>
      <c r="T10" s="184">
        <v>4</v>
      </c>
      <c r="U10" s="184">
        <v>4</v>
      </c>
      <c r="V10" s="199">
        <v>4</v>
      </c>
      <c r="W10" s="199">
        <v>8</v>
      </c>
      <c r="X10" s="199">
        <v>4</v>
      </c>
      <c r="Y10" s="199">
        <v>4</v>
      </c>
      <c r="Z10" s="199">
        <v>4</v>
      </c>
      <c r="AA10" s="200">
        <v>4</v>
      </c>
      <c r="AB10" s="200">
        <v>4</v>
      </c>
      <c r="AC10" s="199">
        <v>4</v>
      </c>
      <c r="AD10" s="199">
        <v>8</v>
      </c>
    </row>
    <row r="11" spans="1:30" ht="12.75">
      <c r="A11" t="s">
        <v>41</v>
      </c>
      <c r="B11" s="1">
        <f aca="true" t="shared" si="0" ref="B11:AD11">COUNTA(B4:B7)</f>
        <v>1</v>
      </c>
      <c r="C11" s="1">
        <f t="shared" si="0"/>
        <v>2</v>
      </c>
      <c r="D11" s="1">
        <f t="shared" si="0"/>
        <v>4</v>
      </c>
      <c r="E11" s="1">
        <f t="shared" si="0"/>
        <v>4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4</v>
      </c>
      <c r="J11" s="1">
        <f t="shared" si="0"/>
        <v>0</v>
      </c>
      <c r="K11" s="1">
        <f t="shared" si="0"/>
        <v>4</v>
      </c>
      <c r="L11" s="1">
        <f t="shared" si="0"/>
        <v>1</v>
      </c>
      <c r="M11" s="1">
        <f t="shared" si="0"/>
        <v>4</v>
      </c>
      <c r="N11" s="1">
        <f t="shared" si="0"/>
        <v>1</v>
      </c>
      <c r="O11" s="1">
        <f t="shared" si="0"/>
        <v>3</v>
      </c>
      <c r="P11" s="1">
        <f t="shared" si="0"/>
        <v>1</v>
      </c>
      <c r="Q11" s="1">
        <f t="shared" si="0"/>
        <v>4</v>
      </c>
      <c r="R11" s="1">
        <f t="shared" si="0"/>
        <v>0</v>
      </c>
      <c r="S11" s="1">
        <f t="shared" si="0"/>
        <v>0</v>
      </c>
      <c r="T11" s="1">
        <f t="shared" si="0"/>
        <v>3</v>
      </c>
      <c r="U11" s="1">
        <f t="shared" si="0"/>
        <v>1</v>
      </c>
      <c r="V11" s="1">
        <f t="shared" si="0"/>
        <v>0</v>
      </c>
      <c r="W11" s="1">
        <f t="shared" si="0"/>
        <v>4</v>
      </c>
      <c r="X11" s="1">
        <f t="shared" si="0"/>
        <v>0</v>
      </c>
      <c r="Y11" s="1">
        <f t="shared" si="0"/>
        <v>0</v>
      </c>
      <c r="Z11" s="1">
        <f t="shared" si="0"/>
        <v>1</v>
      </c>
      <c r="AA11" s="1">
        <f t="shared" si="0"/>
        <v>3</v>
      </c>
      <c r="AB11" s="1">
        <f t="shared" si="0"/>
        <v>1</v>
      </c>
      <c r="AC11" s="1">
        <f t="shared" si="0"/>
        <v>0</v>
      </c>
      <c r="AD11" s="1">
        <f t="shared" si="0"/>
        <v>2</v>
      </c>
    </row>
    <row r="12" spans="5:6" ht="12.75">
      <c r="E12" s="60"/>
      <c r="F12" s="60"/>
    </row>
    <row r="13" spans="1:5" ht="18" customHeight="1">
      <c r="A13" s="26"/>
      <c r="B13" s="171"/>
      <c r="E13" s="60"/>
    </row>
    <row r="17" ht="12.75">
      <c r="E17" s="188"/>
    </row>
    <row r="19" ht="12.75">
      <c r="A19" s="26"/>
    </row>
    <row r="23" ht="12.75">
      <c r="A23" s="26"/>
    </row>
  </sheetData>
  <printOptions gridLines="1"/>
  <pageMargins left="0.75" right="0.75" top="1" bottom="1" header="0.5" footer="0.5"/>
  <pageSetup fitToHeight="1" fitToWidth="1" horizontalDpi="300" verticalDpi="3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75" zoomScaleNormal="75" workbookViewId="0" topLeftCell="A1">
      <selection activeCell="C8" sqref="A1:C8"/>
    </sheetView>
  </sheetViews>
  <sheetFormatPr defaultColWidth="9.140625" defaultRowHeight="12.75"/>
  <cols>
    <col min="1" max="1" width="62.140625" style="0" bestFit="1" customWidth="1"/>
  </cols>
  <sheetData>
    <row r="1" spans="1:3" ht="18.75">
      <c r="A1" s="9" t="s">
        <v>97</v>
      </c>
      <c r="B1" s="7"/>
      <c r="C1" s="7"/>
    </row>
    <row r="2" spans="1:3" ht="12.75">
      <c r="A2" s="7"/>
      <c r="B2" s="7"/>
      <c r="C2" s="7"/>
    </row>
    <row r="3" spans="1:3" ht="12.75">
      <c r="A3" s="7"/>
      <c r="B3" s="7"/>
      <c r="C3" s="7"/>
    </row>
    <row r="4" spans="1:3" ht="12.75">
      <c r="A4" s="28"/>
      <c r="B4" s="27" t="s">
        <v>6</v>
      </c>
      <c r="C4" s="23" t="s">
        <v>19</v>
      </c>
    </row>
    <row r="5" spans="1:3" ht="18">
      <c r="A5" s="196" t="s">
        <v>110</v>
      </c>
      <c r="B5" s="74">
        <v>50</v>
      </c>
      <c r="C5" s="32">
        <f>RANK(B5,$B$5:$B$8)</f>
        <v>1</v>
      </c>
    </row>
    <row r="6" spans="1:3" ht="18">
      <c r="A6" s="196" t="s">
        <v>111</v>
      </c>
      <c r="B6" s="74">
        <v>50</v>
      </c>
      <c r="C6" s="32">
        <f>RANK(B6,$B$5:$B$8)</f>
        <v>1</v>
      </c>
    </row>
    <row r="7" spans="1:3" ht="18">
      <c r="A7" s="196" t="s">
        <v>112</v>
      </c>
      <c r="B7" s="74">
        <v>50</v>
      </c>
      <c r="C7" s="32">
        <f>RANK(B7,$B$5:$B$8)</f>
        <v>1</v>
      </c>
    </row>
    <row r="8" spans="1:3" ht="18">
      <c r="A8" s="196" t="s">
        <v>113</v>
      </c>
      <c r="B8" s="74">
        <v>50</v>
      </c>
      <c r="C8" s="32">
        <f>RANK(B8,$B$5:$B$8)</f>
        <v>1</v>
      </c>
    </row>
    <row r="9" spans="1:2" ht="12.75">
      <c r="A9" s="26"/>
      <c r="B9" s="2"/>
    </row>
    <row r="10" spans="1:2" ht="12.75">
      <c r="A10" s="26"/>
      <c r="B10" s="2"/>
    </row>
    <row r="11" ht="12.75">
      <c r="A11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4" sqref="B24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9" t="s">
        <v>98</v>
      </c>
      <c r="B1" s="7"/>
      <c r="C1" s="7"/>
      <c r="D1" s="7"/>
      <c r="E1" s="7"/>
    </row>
    <row r="2" spans="1:5" s="79" customFormat="1" ht="12.75">
      <c r="A2" s="42"/>
      <c r="B2" s="42"/>
      <c r="C2" s="42"/>
      <c r="D2" s="42"/>
      <c r="E2" s="42"/>
    </row>
    <row r="3" spans="1:5" s="79" customFormat="1" ht="12.75">
      <c r="A3" s="42"/>
      <c r="B3" s="42"/>
      <c r="C3" s="80" t="s">
        <v>33</v>
      </c>
      <c r="D3" s="97">
        <f>MAX(B7:B10)</f>
        <v>9004.4</v>
      </c>
      <c r="E3" s="42"/>
    </row>
    <row r="4" spans="1:5" s="79" customFormat="1" ht="12.75">
      <c r="A4" s="42"/>
      <c r="B4" s="42"/>
      <c r="C4" s="80" t="s">
        <v>34</v>
      </c>
      <c r="D4" s="97">
        <f>MIN(B7:B10)</f>
        <v>6624.1</v>
      </c>
      <c r="E4" s="42"/>
    </row>
    <row r="5" spans="1:5" s="79" customFormat="1" ht="12.75">
      <c r="A5" s="28"/>
      <c r="B5" s="28"/>
      <c r="C5" s="28"/>
      <c r="D5" s="28"/>
      <c r="E5" s="42"/>
    </row>
    <row r="6" spans="1:5" ht="12.75">
      <c r="A6" s="28"/>
      <c r="B6" s="43" t="s">
        <v>21</v>
      </c>
      <c r="C6" s="27" t="s">
        <v>6</v>
      </c>
      <c r="D6" s="27" t="s">
        <v>19</v>
      </c>
      <c r="E6" s="7"/>
    </row>
    <row r="7" spans="1:5" ht="15.75">
      <c r="A7" s="180" t="s">
        <v>110</v>
      </c>
      <c r="B7" s="55">
        <v>9004.4</v>
      </c>
      <c r="C7" s="68">
        <f>50*(($D$3/B7)^2-1)/(($D$3/$D$4)^2-1)</f>
        <v>0</v>
      </c>
      <c r="D7" s="58">
        <f>RANK(C7,$C$7:$C$10)</f>
        <v>4</v>
      </c>
      <c r="E7" s="7"/>
    </row>
    <row r="8" spans="1:5" ht="15.75">
      <c r="A8" s="180" t="s">
        <v>111</v>
      </c>
      <c r="B8" s="55">
        <v>8125.36</v>
      </c>
      <c r="C8" s="68">
        <f>50*(($D$3/B8)^2-1)/(($D$3/$D$4)^2-1)</f>
        <v>13.450841749647154</v>
      </c>
      <c r="D8" s="58">
        <f>RANK(C8,$C$7:$C$10)</f>
        <v>2</v>
      </c>
      <c r="E8" s="7"/>
    </row>
    <row r="9" spans="1:5" ht="31.5">
      <c r="A9" s="180" t="s">
        <v>112</v>
      </c>
      <c r="B9" s="55">
        <v>6624.1</v>
      </c>
      <c r="C9" s="68">
        <f>50*(($D$3/B9)^2-1)/(($D$3/$D$4)^2-1)</f>
        <v>50</v>
      </c>
      <c r="D9" s="58">
        <f>RANK(C9,$C$7:$C$10)</f>
        <v>1</v>
      </c>
      <c r="E9" s="7"/>
    </row>
    <row r="10" spans="1:5" ht="15.75">
      <c r="A10" s="180" t="s">
        <v>113</v>
      </c>
      <c r="B10" s="55">
        <v>8827.91</v>
      </c>
      <c r="C10" s="68">
        <f>50*(($D$3/B10)^2-1)/(($D$3/$D$4)^2-1)</f>
        <v>2.3816979647050522</v>
      </c>
      <c r="D10" s="58">
        <f>RANK(C10,$C$7:$C$10)</f>
        <v>3</v>
      </c>
      <c r="E10" s="7"/>
    </row>
    <row r="11" spans="1:5" ht="12.75">
      <c r="A11" s="26"/>
      <c r="B11" s="55"/>
      <c r="C11" s="44"/>
      <c r="D11" s="58"/>
      <c r="E11" s="7"/>
    </row>
    <row r="12" spans="1:5" ht="12.75">
      <c r="A12" s="26"/>
      <c r="B12" s="170"/>
      <c r="C12" s="44"/>
      <c r="D12" s="58"/>
      <c r="E12" s="7"/>
    </row>
    <row r="13" spans="1:5" ht="12.75">
      <c r="A13" s="26"/>
      <c r="B13" s="170"/>
      <c r="C13" s="44"/>
      <c r="D13" s="58"/>
      <c r="E13" s="7"/>
    </row>
    <row r="14" spans="1:5" ht="12.75">
      <c r="A14" s="26"/>
      <c r="B14" s="170"/>
      <c r="C14" s="44"/>
      <c r="D14" s="58"/>
      <c r="E14" s="7"/>
    </row>
    <row r="15" spans="1:5" ht="12.75">
      <c r="A15" s="26"/>
      <c r="B15" s="170"/>
      <c r="C15" s="44"/>
      <c r="D15" s="58"/>
      <c r="E15" s="7"/>
    </row>
    <row r="16" spans="1:5" ht="12.75">
      <c r="A16" s="26"/>
      <c r="B16" s="170"/>
      <c r="C16" s="44"/>
      <c r="D16" s="58"/>
      <c r="E16" s="7"/>
    </row>
    <row r="17" spans="1:5" ht="12.75">
      <c r="A17" s="26"/>
      <c r="B17" s="170"/>
      <c r="C17" s="44"/>
      <c r="D17" s="58"/>
      <c r="E17" s="7"/>
    </row>
    <row r="18" spans="1:5" ht="12.75">
      <c r="A18" s="26"/>
      <c r="B18" s="170"/>
      <c r="C18" s="44"/>
      <c r="D18" s="58"/>
      <c r="E18" s="7"/>
    </row>
    <row r="19" spans="1:5" ht="12.75">
      <c r="A19" s="26"/>
      <c r="B19" s="170"/>
      <c r="C19" s="44"/>
      <c r="D19" s="58"/>
      <c r="E19" s="7"/>
    </row>
    <row r="20" spans="1:5" ht="12.75">
      <c r="A20" s="26"/>
      <c r="B20" s="55"/>
      <c r="C20" s="68"/>
      <c r="D20" s="58"/>
      <c r="E20" s="7"/>
    </row>
    <row r="21" spans="1:5" ht="12.75">
      <c r="A21" s="26"/>
      <c r="B21" s="55"/>
      <c r="C21" s="68"/>
      <c r="D21" s="58"/>
      <c r="E21" s="7"/>
    </row>
    <row r="22" spans="1:5" ht="12.75">
      <c r="A22" s="26"/>
      <c r="B22" s="55"/>
      <c r="C22" s="68"/>
      <c r="D22" s="58"/>
      <c r="E22" s="7"/>
    </row>
    <row r="23" spans="1:5" ht="12.75">
      <c r="A23" s="26"/>
      <c r="B23" s="55"/>
      <c r="C23" s="68"/>
      <c r="D23" s="58"/>
      <c r="E23" s="7"/>
    </row>
    <row r="24" spans="1:4" ht="12.75">
      <c r="A24" s="26"/>
      <c r="B24" s="56"/>
      <c r="C24" s="44"/>
      <c r="D24" s="58"/>
    </row>
    <row r="25" spans="1:4" ht="12.75">
      <c r="A25" s="1"/>
      <c r="B25" s="1"/>
      <c r="C25" s="28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N7" sqref="N7"/>
    </sheetView>
  </sheetViews>
  <sheetFormatPr defaultColWidth="9.140625" defaultRowHeight="12.75"/>
  <cols>
    <col min="1" max="1" width="54.7109375" style="0" bestFit="1" customWidth="1"/>
    <col min="2" max="4" width="10.7109375" style="0" customWidth="1"/>
    <col min="5" max="5" width="9.8515625" style="0" customWidth="1"/>
    <col min="6" max="6" width="11.57421875" style="0" customWidth="1"/>
    <col min="7" max="7" width="8.28125" style="0" customWidth="1"/>
    <col min="8" max="9" width="9.8515625" style="0" customWidth="1"/>
    <col min="10" max="10" width="7.421875" style="0" customWidth="1"/>
    <col min="11" max="11" width="10.00390625" style="0" bestFit="1" customWidth="1"/>
    <col min="12" max="12" width="7.421875" style="0" customWidth="1"/>
    <col min="13" max="13" width="8.8515625" style="0" customWidth="1"/>
    <col min="14" max="14" width="10.57421875" style="0" customWidth="1"/>
    <col min="15" max="15" width="8.28125" style="0" customWidth="1"/>
  </cols>
  <sheetData>
    <row r="1" spans="1:15" ht="18.75">
      <c r="A1" s="50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7"/>
      <c r="O2" s="47"/>
    </row>
    <row r="3" spans="1:15" ht="12.75">
      <c r="A3" s="26"/>
      <c r="B3" s="169" t="s">
        <v>64</v>
      </c>
      <c r="C3" s="169" t="s">
        <v>158</v>
      </c>
      <c r="D3" s="169" t="s">
        <v>61</v>
      </c>
      <c r="E3" s="169" t="s">
        <v>131</v>
      </c>
      <c r="F3" s="169" t="s">
        <v>159</v>
      </c>
      <c r="G3" s="169" t="s">
        <v>59</v>
      </c>
      <c r="H3" s="169" t="s">
        <v>160</v>
      </c>
      <c r="I3" s="169" t="s">
        <v>40</v>
      </c>
      <c r="J3" s="169"/>
      <c r="K3" s="169"/>
      <c r="L3" s="169"/>
      <c r="M3" s="169"/>
      <c r="N3" s="48" t="s">
        <v>6</v>
      </c>
      <c r="O3" s="51" t="s">
        <v>19</v>
      </c>
    </row>
    <row r="4" spans="1:17" ht="15">
      <c r="A4" s="195" t="s">
        <v>110</v>
      </c>
      <c r="B4" s="52">
        <v>40</v>
      </c>
      <c r="C4" s="52">
        <v>33</v>
      </c>
      <c r="D4" s="52">
        <v>37</v>
      </c>
      <c r="E4" s="52"/>
      <c r="F4" s="52"/>
      <c r="G4" s="52">
        <v>41</v>
      </c>
      <c r="H4" s="52"/>
      <c r="I4" s="52"/>
      <c r="J4" s="52"/>
      <c r="K4" s="52"/>
      <c r="L4" s="52"/>
      <c r="M4" s="52"/>
      <c r="N4" s="49">
        <f>AVERAGE(B4:M4)</f>
        <v>37.75</v>
      </c>
      <c r="O4" s="53">
        <f>RANK(N4,$N$4:$N$7)</f>
        <v>1</v>
      </c>
      <c r="Q4">
        <f>COUNTA(B4:M4)</f>
        <v>4</v>
      </c>
    </row>
    <row r="5" spans="1:17" ht="15">
      <c r="A5" s="195" t="s">
        <v>111</v>
      </c>
      <c r="B5" s="192"/>
      <c r="C5" s="52"/>
      <c r="D5" s="52">
        <v>32</v>
      </c>
      <c r="E5" s="52"/>
      <c r="F5" s="52">
        <v>25</v>
      </c>
      <c r="G5" s="52">
        <v>37</v>
      </c>
      <c r="H5" s="52">
        <v>24</v>
      </c>
      <c r="I5" s="52"/>
      <c r="J5" s="52"/>
      <c r="K5" s="52"/>
      <c r="L5" s="52"/>
      <c r="M5" s="52"/>
      <c r="N5" s="49">
        <f>AVERAGE(B5:M5)</f>
        <v>29.5</v>
      </c>
      <c r="O5" s="53">
        <f>RANK(N5,$N$4:$N$7)</f>
        <v>3</v>
      </c>
      <c r="Q5">
        <f>COUNTA(B5:M5)</f>
        <v>4</v>
      </c>
    </row>
    <row r="6" spans="1:17" ht="15">
      <c r="A6" s="195" t="s">
        <v>112</v>
      </c>
      <c r="B6" s="52">
        <v>32</v>
      </c>
      <c r="C6" s="52"/>
      <c r="D6" s="52">
        <v>30</v>
      </c>
      <c r="E6" s="52"/>
      <c r="F6" s="52"/>
      <c r="G6" s="52">
        <v>33.5</v>
      </c>
      <c r="H6" s="52">
        <v>28</v>
      </c>
      <c r="I6" s="52"/>
      <c r="J6" s="52"/>
      <c r="K6" s="52"/>
      <c r="L6" s="52"/>
      <c r="M6" s="52"/>
      <c r="N6" s="49">
        <f>AVERAGE(B6:M6)</f>
        <v>30.875</v>
      </c>
      <c r="O6" s="53">
        <f>RANK(N6,$N$4:$N$7)</f>
        <v>2</v>
      </c>
      <c r="Q6">
        <f>COUNTA(B6:M6)</f>
        <v>4</v>
      </c>
    </row>
    <row r="7" spans="1:17" ht="15">
      <c r="A7" s="195" t="s">
        <v>113</v>
      </c>
      <c r="B7" s="190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9">
        <f>AVERAGE(B7:M7)</f>
        <v>27</v>
      </c>
      <c r="O7" s="53">
        <f>RANK(N7,$N$4:$N$7)</f>
        <v>4</v>
      </c>
      <c r="Q7">
        <f>COUNTA(B7:M7)</f>
        <v>1</v>
      </c>
    </row>
    <row r="8" spans="1:15" ht="12.75">
      <c r="A8" s="2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9"/>
      <c r="O8" s="53"/>
    </row>
    <row r="9" spans="2:15" ht="12.75">
      <c r="B9" s="172"/>
      <c r="C9" s="172"/>
      <c r="D9" s="17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5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5" ht="12.75">
      <c r="B11" s="172"/>
      <c r="C11" s="172"/>
      <c r="D11" s="17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23" spans="2:4" ht="12.75">
      <c r="B23" s="174"/>
      <c r="C23" s="174"/>
      <c r="D23" s="174"/>
    </row>
    <row r="31" spans="2:4" ht="12.75">
      <c r="B31" s="174"/>
      <c r="C31" s="174"/>
      <c r="D31" s="174"/>
    </row>
  </sheetData>
  <printOptions gridLines="1"/>
  <pageMargins left="0.75" right="0.75" top="1" bottom="1" header="0.5" footer="0.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F23" sqref="F23"/>
    </sheetView>
  </sheetViews>
  <sheetFormatPr defaultColWidth="9.140625" defaultRowHeight="12.75"/>
  <cols>
    <col min="1" max="1" width="34.28125" style="0" customWidth="1"/>
    <col min="2" max="2" width="10.57421875" style="0" customWidth="1"/>
    <col min="3" max="3" width="13.7109375" style="0" customWidth="1"/>
    <col min="4" max="4" width="14.8515625" style="0" customWidth="1"/>
    <col min="5" max="5" width="10.140625" style="0" customWidth="1"/>
    <col min="6" max="6" width="12.421875" style="0" customWidth="1"/>
    <col min="8" max="8" width="7.140625" style="0" customWidth="1"/>
    <col min="11" max="11" width="19.140625" style="0" customWidth="1"/>
  </cols>
  <sheetData>
    <row r="1" spans="1:11" ht="18.75">
      <c r="A1" s="9" t="s">
        <v>116</v>
      </c>
      <c r="B1" s="9"/>
      <c r="C1" s="9"/>
      <c r="D1" s="7"/>
      <c r="E1" s="7"/>
      <c r="F1" s="163"/>
      <c r="G1" s="7"/>
      <c r="H1" s="75"/>
      <c r="K1" s="76"/>
    </row>
    <row r="2" spans="1:11" ht="12.75">
      <c r="A2" s="7"/>
      <c r="B2" s="7"/>
      <c r="C2" s="7" t="s">
        <v>117</v>
      </c>
      <c r="D2" s="163">
        <v>20</v>
      </c>
      <c r="E2" s="7" t="s">
        <v>118</v>
      </c>
      <c r="F2" s="75" t="s">
        <v>119</v>
      </c>
      <c r="K2" s="76"/>
    </row>
    <row r="3" spans="1:11" ht="12.75">
      <c r="A3" s="12"/>
      <c r="B3" s="12"/>
      <c r="C3" s="7" t="s">
        <v>120</v>
      </c>
      <c r="D3" s="149">
        <v>10</v>
      </c>
      <c r="E3" s="7" t="s">
        <v>7</v>
      </c>
      <c r="F3" s="75" t="s">
        <v>121</v>
      </c>
      <c r="K3" s="76"/>
    </row>
    <row r="4" spans="1:12" ht="12.75">
      <c r="A4" s="14"/>
      <c r="B4" s="14"/>
      <c r="C4" s="14"/>
      <c r="D4" s="14"/>
      <c r="E4" s="14"/>
      <c r="F4" s="7"/>
      <c r="G4" s="7"/>
      <c r="J4" s="7"/>
      <c r="K4" s="77"/>
      <c r="L4" s="77"/>
    </row>
    <row r="5" spans="1:12" ht="25.5">
      <c r="A5" s="13"/>
      <c r="B5" s="43" t="s">
        <v>114</v>
      </c>
      <c r="C5" s="43" t="s">
        <v>115</v>
      </c>
      <c r="D5" s="40" t="s">
        <v>6</v>
      </c>
      <c r="E5" s="40" t="s">
        <v>19</v>
      </c>
      <c r="F5" s="40"/>
      <c r="G5" s="40"/>
      <c r="I5" s="40"/>
      <c r="L5" s="40"/>
    </row>
    <row r="6" spans="1:12" ht="15.75">
      <c r="A6" s="180" t="s">
        <v>110</v>
      </c>
      <c r="B6" s="151">
        <v>10</v>
      </c>
      <c r="C6" s="151">
        <v>10</v>
      </c>
      <c r="D6" s="201">
        <f>$B6*$C6</f>
        <v>100</v>
      </c>
      <c r="E6" s="202">
        <f>RANK(D6,$D$6:$D$9)</f>
        <v>1</v>
      </c>
      <c r="F6" s="21"/>
      <c r="G6" s="24"/>
      <c r="I6" s="78"/>
      <c r="K6" s="185"/>
      <c r="L6" s="7"/>
    </row>
    <row r="7" spans="1:12" ht="15.75">
      <c r="A7" s="180" t="s">
        <v>111</v>
      </c>
      <c r="B7" s="151">
        <v>10</v>
      </c>
      <c r="C7" s="151">
        <v>10</v>
      </c>
      <c r="D7" s="201">
        <f>$B7*$C7</f>
        <v>100</v>
      </c>
      <c r="E7" s="202">
        <f>RANK(D7,$D$6:$D$9)</f>
        <v>1</v>
      </c>
      <c r="F7" s="21"/>
      <c r="G7" s="24"/>
      <c r="I7" s="78"/>
      <c r="K7" s="185"/>
      <c r="L7" s="7"/>
    </row>
    <row r="8" spans="1:12" ht="31.5">
      <c r="A8" s="180" t="s">
        <v>112</v>
      </c>
      <c r="B8" s="193">
        <v>3.9</v>
      </c>
      <c r="C8" s="197">
        <v>10</v>
      </c>
      <c r="D8" s="201">
        <f>$B8*$C8</f>
        <v>39</v>
      </c>
      <c r="E8" s="202">
        <f>RANK(D8,$D$6:$D$9)</f>
        <v>3</v>
      </c>
      <c r="F8" s="21"/>
      <c r="G8" s="24"/>
      <c r="I8" s="78"/>
      <c r="K8" s="185"/>
      <c r="L8" s="7"/>
    </row>
    <row r="9" spans="1:12" ht="15.75">
      <c r="A9" s="180" t="s">
        <v>113</v>
      </c>
      <c r="B9" s="193">
        <v>1.6</v>
      </c>
      <c r="C9" s="197">
        <v>10</v>
      </c>
      <c r="D9" s="201">
        <f>$B9*$C9</f>
        <v>16</v>
      </c>
      <c r="E9" s="202">
        <f>RANK(D9,$D$6:$D$9)</f>
        <v>4</v>
      </c>
      <c r="F9" s="21"/>
      <c r="G9" s="24"/>
      <c r="I9" s="78"/>
      <c r="K9" s="185"/>
      <c r="L9" s="7"/>
    </row>
    <row r="10" spans="8:10" ht="12.75">
      <c r="H10" s="7"/>
      <c r="I10" s="7"/>
      <c r="J10" s="7"/>
    </row>
    <row r="11" spans="8:10" ht="12.75">
      <c r="H11" s="7"/>
      <c r="I11" s="7"/>
      <c r="J11" s="7"/>
    </row>
    <row r="12" spans="8:10" ht="12.75">
      <c r="H12" s="7"/>
      <c r="I12" s="7"/>
      <c r="J12" s="7"/>
    </row>
    <row r="13" spans="9:10" ht="12.75"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ht="12.75">
      <c r="E15" s="7"/>
    </row>
    <row r="17" spans="2:3" ht="12.75">
      <c r="B17" s="171"/>
      <c r="C17" s="171"/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workbookViewId="0" topLeftCell="A1">
      <pane xSplit="1" topLeftCell="V1" activePane="topRight" state="frozen"/>
      <selection pane="topLeft" activeCell="A1" sqref="A1"/>
      <selection pane="topRight" activeCell="AA4" sqref="AA4"/>
    </sheetView>
  </sheetViews>
  <sheetFormatPr defaultColWidth="9.140625" defaultRowHeight="12.75"/>
  <cols>
    <col min="1" max="1" width="43.00390625" style="0" customWidth="1"/>
    <col min="2" max="26" width="6.7109375" style="0" customWidth="1"/>
  </cols>
  <sheetData>
    <row r="1" spans="1:23" ht="18.75">
      <c r="A1" s="50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2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47"/>
    </row>
    <row r="3" spans="2:28" ht="12.75">
      <c r="B3" s="169" t="s">
        <v>132</v>
      </c>
      <c r="C3" s="169" t="s">
        <v>133</v>
      </c>
      <c r="D3" s="169" t="s">
        <v>134</v>
      </c>
      <c r="E3" s="169" t="s">
        <v>135</v>
      </c>
      <c r="F3" s="169" t="s">
        <v>136</v>
      </c>
      <c r="G3" s="169" t="s">
        <v>137</v>
      </c>
      <c r="H3" s="169" t="s">
        <v>138</v>
      </c>
      <c r="I3" s="169" t="s">
        <v>139</v>
      </c>
      <c r="J3" s="169" t="s">
        <v>140</v>
      </c>
      <c r="K3" s="169" t="s">
        <v>141</v>
      </c>
      <c r="L3" s="169" t="s">
        <v>142</v>
      </c>
      <c r="M3" s="169" t="s">
        <v>143</v>
      </c>
      <c r="N3" s="169" t="s">
        <v>144</v>
      </c>
      <c r="O3" s="169" t="s">
        <v>145</v>
      </c>
      <c r="P3" s="169" t="s">
        <v>146</v>
      </c>
      <c r="Q3" s="169" t="s">
        <v>147</v>
      </c>
      <c r="R3" s="169" t="s">
        <v>148</v>
      </c>
      <c r="S3" s="169" t="s">
        <v>149</v>
      </c>
      <c r="T3" s="169" t="s">
        <v>150</v>
      </c>
      <c r="U3" s="169" t="s">
        <v>151</v>
      </c>
      <c r="V3" s="169" t="s">
        <v>152</v>
      </c>
      <c r="W3" s="169" t="s">
        <v>153</v>
      </c>
      <c r="X3" s="169" t="s">
        <v>154</v>
      </c>
      <c r="Y3" s="169" t="s">
        <v>155</v>
      </c>
      <c r="Z3" s="169" t="s">
        <v>156</v>
      </c>
      <c r="AA3" s="48" t="s">
        <v>6</v>
      </c>
      <c r="AB3" s="51" t="s">
        <v>19</v>
      </c>
    </row>
    <row r="4" spans="1:28" ht="12.75">
      <c r="A4" s="198" t="s">
        <v>110</v>
      </c>
      <c r="B4" s="212">
        <v>67.5</v>
      </c>
      <c r="C4" s="212">
        <v>92.5</v>
      </c>
      <c r="D4" s="212">
        <v>86</v>
      </c>
      <c r="E4" s="212">
        <v>85</v>
      </c>
      <c r="F4" s="212">
        <v>80</v>
      </c>
      <c r="G4" s="212">
        <v>69</v>
      </c>
      <c r="H4" s="212">
        <v>80</v>
      </c>
      <c r="I4" s="212">
        <v>62.5</v>
      </c>
      <c r="J4" s="212">
        <v>67.5</v>
      </c>
      <c r="K4" s="212">
        <v>67</v>
      </c>
      <c r="L4" s="212">
        <v>60</v>
      </c>
      <c r="M4" s="212">
        <v>62.5</v>
      </c>
      <c r="N4" s="212">
        <v>90</v>
      </c>
      <c r="O4" s="212">
        <v>80</v>
      </c>
      <c r="P4" s="212">
        <v>86</v>
      </c>
      <c r="Q4" s="212">
        <v>75</v>
      </c>
      <c r="R4" s="213">
        <v>82</v>
      </c>
      <c r="S4" s="213">
        <v>98</v>
      </c>
      <c r="T4" s="213">
        <v>75</v>
      </c>
      <c r="U4" s="213">
        <v>58</v>
      </c>
      <c r="V4" s="213">
        <v>72.5</v>
      </c>
      <c r="W4" s="213">
        <v>77.5</v>
      </c>
      <c r="X4" s="213">
        <v>85</v>
      </c>
      <c r="Y4" s="213">
        <v>57.5</v>
      </c>
      <c r="Z4" s="213">
        <v>78</v>
      </c>
      <c r="AA4" s="49">
        <f>AVERAGE(B4:Z4)</f>
        <v>75.76</v>
      </c>
      <c r="AB4" s="53">
        <f>RANK(AA4,$AA$4:$AA$7)</f>
        <v>1</v>
      </c>
    </row>
    <row r="5" spans="1:28" ht="12.75">
      <c r="A5" s="198" t="s">
        <v>111</v>
      </c>
      <c r="B5" s="212">
        <v>52.5</v>
      </c>
      <c r="C5" s="212">
        <v>52.5</v>
      </c>
      <c r="D5" s="212">
        <v>55</v>
      </c>
      <c r="E5" s="212">
        <v>52.5</v>
      </c>
      <c r="F5" s="212">
        <v>71</v>
      </c>
      <c r="G5" s="212">
        <v>42</v>
      </c>
      <c r="H5" s="212">
        <v>78</v>
      </c>
      <c r="I5" s="212">
        <v>57.5</v>
      </c>
      <c r="J5" s="212">
        <v>60</v>
      </c>
      <c r="K5" s="212">
        <v>63.5</v>
      </c>
      <c r="L5" s="212">
        <v>55</v>
      </c>
      <c r="M5" s="212">
        <v>60</v>
      </c>
      <c r="N5" s="212">
        <v>82.5</v>
      </c>
      <c r="O5" s="212">
        <v>52.5</v>
      </c>
      <c r="P5" s="212">
        <v>75</v>
      </c>
      <c r="Q5" s="212">
        <v>47.5</v>
      </c>
      <c r="R5" s="213">
        <v>54</v>
      </c>
      <c r="S5" s="213">
        <v>80</v>
      </c>
      <c r="T5" s="213">
        <v>59</v>
      </c>
      <c r="U5" s="213">
        <v>50</v>
      </c>
      <c r="V5" s="213">
        <v>70</v>
      </c>
      <c r="W5" s="213">
        <v>67.5</v>
      </c>
      <c r="X5" s="213">
        <v>75</v>
      </c>
      <c r="Y5" s="213">
        <v>63</v>
      </c>
      <c r="Z5" s="213">
        <v>47.5</v>
      </c>
      <c r="AA5" s="49">
        <f>AVERAGE(B5:Z5)</f>
        <v>60.92</v>
      </c>
      <c r="AB5" s="53">
        <f>RANK(AA5,$AA$4:$AA$7)</f>
        <v>2</v>
      </c>
    </row>
    <row r="6" spans="1:28" ht="12.75">
      <c r="A6" s="198" t="s">
        <v>112</v>
      </c>
      <c r="B6" s="212">
        <v>32.5</v>
      </c>
      <c r="C6" s="212">
        <v>32.5</v>
      </c>
      <c r="D6" s="212">
        <v>37</v>
      </c>
      <c r="E6" s="212">
        <v>52.5</v>
      </c>
      <c r="F6" s="212">
        <v>70</v>
      </c>
      <c r="G6" s="212">
        <v>52</v>
      </c>
      <c r="H6" s="212">
        <v>73</v>
      </c>
      <c r="I6" s="212">
        <v>45</v>
      </c>
      <c r="J6" s="212">
        <v>55</v>
      </c>
      <c r="K6" s="212">
        <v>54</v>
      </c>
      <c r="L6" s="212">
        <v>60</v>
      </c>
      <c r="M6" s="233"/>
      <c r="N6" s="212">
        <v>67.5</v>
      </c>
      <c r="O6" s="212">
        <v>40</v>
      </c>
      <c r="P6" s="212">
        <v>64</v>
      </c>
      <c r="Q6" s="212">
        <v>42.5</v>
      </c>
      <c r="R6" s="213">
        <v>41</v>
      </c>
      <c r="S6" s="213">
        <v>48</v>
      </c>
      <c r="T6" s="213">
        <v>53</v>
      </c>
      <c r="U6" s="213">
        <v>32</v>
      </c>
      <c r="V6" s="213">
        <v>42.5</v>
      </c>
      <c r="W6" s="213">
        <v>62.5</v>
      </c>
      <c r="X6" s="214">
        <v>85</v>
      </c>
      <c r="Y6" s="213">
        <v>66</v>
      </c>
      <c r="Z6" s="213">
        <v>52.5</v>
      </c>
      <c r="AA6" s="49">
        <f>AVERAGE(B6:Z6)</f>
        <v>52.5</v>
      </c>
      <c r="AB6" s="53">
        <f>RANK(AA6,$AA$4:$AA$7)</f>
        <v>3</v>
      </c>
    </row>
    <row r="7" spans="1:28" ht="12.75">
      <c r="A7" s="198" t="s">
        <v>113</v>
      </c>
      <c r="B7" s="215">
        <v>45</v>
      </c>
      <c r="C7" s="215">
        <v>27.5</v>
      </c>
      <c r="D7" s="215">
        <v>35</v>
      </c>
      <c r="E7" s="215">
        <v>60</v>
      </c>
      <c r="F7" s="215">
        <v>69</v>
      </c>
      <c r="G7" s="215">
        <v>30</v>
      </c>
      <c r="H7" s="215">
        <v>64</v>
      </c>
      <c r="I7" s="215">
        <v>55</v>
      </c>
      <c r="J7" s="215">
        <v>35</v>
      </c>
      <c r="K7" s="215">
        <v>37</v>
      </c>
      <c r="L7" s="215">
        <v>32.5</v>
      </c>
      <c r="M7" s="215">
        <v>25</v>
      </c>
      <c r="N7" s="215">
        <v>40</v>
      </c>
      <c r="O7" s="215">
        <v>27.5</v>
      </c>
      <c r="P7" s="215">
        <v>52</v>
      </c>
      <c r="Q7" s="215">
        <v>37.5</v>
      </c>
      <c r="R7" s="216">
        <v>57</v>
      </c>
      <c r="S7" s="216">
        <v>32</v>
      </c>
      <c r="T7" s="216">
        <v>43</v>
      </c>
      <c r="U7" s="216">
        <v>42</v>
      </c>
      <c r="V7" s="216">
        <v>45</v>
      </c>
      <c r="W7" s="216">
        <v>40</v>
      </c>
      <c r="X7" s="216">
        <v>37.5</v>
      </c>
      <c r="Y7" s="216">
        <v>49</v>
      </c>
      <c r="Z7" s="216">
        <v>57.5</v>
      </c>
      <c r="AA7" s="49">
        <f>AVERAGE(B7:Z7)</f>
        <v>43</v>
      </c>
      <c r="AB7" s="53">
        <f>RANK(AA7,$AA$4:$AA$7)</f>
        <v>4</v>
      </c>
    </row>
    <row r="8" ht="12.75">
      <c r="V8" s="53"/>
    </row>
    <row r="9" spans="1:23" ht="12.75">
      <c r="A9" s="217" t="s">
        <v>157</v>
      </c>
      <c r="V9" s="49"/>
      <c r="W9" s="53"/>
    </row>
    <row r="10" spans="22:23" ht="12.75">
      <c r="V10" s="35"/>
      <c r="W10" s="35"/>
    </row>
    <row r="11" spans="22:23" ht="12.75">
      <c r="V11" s="35"/>
      <c r="W11" s="35"/>
    </row>
    <row r="12" spans="22:23" ht="12.75">
      <c r="V12" s="35"/>
      <c r="W12" s="35"/>
    </row>
  </sheetData>
  <printOptions gridLines="1"/>
  <pageMargins left="0.75" right="0.75" top="1" bottom="1" header="0.5" footer="0.5"/>
  <pageSetup fitToHeight="1" fitToWidth="1"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E5" sqref="E5"/>
    </sheetView>
  </sheetViews>
  <sheetFormatPr defaultColWidth="9.140625" defaultRowHeight="12.75"/>
  <cols>
    <col min="1" max="1" width="53.00390625" style="0" bestFit="1" customWidth="1"/>
    <col min="2" max="2" width="11.00390625" style="0" customWidth="1"/>
    <col min="3" max="3" width="21.421875" style="0" customWidth="1"/>
    <col min="4" max="5" width="13.28125" style="0" customWidth="1"/>
    <col min="6" max="6" width="11.421875" style="0" customWidth="1"/>
    <col min="7" max="7" width="12.28125" style="0" customWidth="1"/>
    <col min="8" max="8" width="10.421875" style="0" customWidth="1"/>
    <col min="9" max="9" width="13.7109375" style="0" customWidth="1"/>
    <col min="10" max="10" width="13.28125" style="0" customWidth="1"/>
    <col min="11" max="11" width="12.28125" style="0" customWidth="1"/>
    <col min="12" max="12" width="14.28125" style="0" customWidth="1"/>
    <col min="13" max="13" width="12.7109375" style="0" customWidth="1"/>
    <col min="14" max="14" width="12.421875" style="0" customWidth="1"/>
    <col min="15" max="15" width="11.00390625" style="0" customWidth="1"/>
  </cols>
  <sheetData>
    <row r="1" spans="1:14" ht="18.75">
      <c r="A1" s="9" t="s">
        <v>163</v>
      </c>
      <c r="B1" s="10"/>
      <c r="C1" s="7"/>
      <c r="D1" s="7" t="s">
        <v>40</v>
      </c>
      <c r="E1" s="7"/>
      <c r="F1" s="11"/>
      <c r="G1" s="7"/>
      <c r="H1" s="7"/>
      <c r="I1" s="7"/>
      <c r="J1" s="7"/>
      <c r="K1" s="7"/>
      <c r="L1" s="7"/>
      <c r="M1" s="7"/>
      <c r="N1" s="7"/>
    </row>
    <row r="2" spans="1:14" s="79" customFormat="1" ht="12.75">
      <c r="A2" s="42"/>
      <c r="B2" s="42"/>
      <c r="C2" s="42"/>
      <c r="D2" s="11" t="s">
        <v>40</v>
      </c>
      <c r="E2" s="162" t="s">
        <v>40</v>
      </c>
      <c r="F2" s="80"/>
      <c r="G2" s="42"/>
      <c r="H2" s="42"/>
      <c r="I2" s="42"/>
      <c r="J2" s="42"/>
      <c r="K2" s="42"/>
      <c r="L2" s="42"/>
      <c r="M2" s="42"/>
      <c r="N2" s="42"/>
    </row>
    <row r="3" spans="1:14" ht="12.75">
      <c r="A3" s="12"/>
      <c r="B3" s="13"/>
      <c r="C3" s="14"/>
      <c r="D3" s="63" t="s">
        <v>47</v>
      </c>
      <c r="E3" s="14"/>
      <c r="F3" s="14"/>
      <c r="G3" s="7"/>
      <c r="H3" s="7"/>
      <c r="I3" s="7"/>
      <c r="J3" s="7"/>
      <c r="K3" s="7"/>
      <c r="L3" s="7"/>
      <c r="M3" s="7"/>
      <c r="N3" s="7"/>
    </row>
    <row r="4" spans="1:14" ht="12.75">
      <c r="A4" s="7"/>
      <c r="B4" s="27" t="s">
        <v>75</v>
      </c>
      <c r="C4" s="27" t="s">
        <v>76</v>
      </c>
      <c r="D4" s="27" t="s">
        <v>77</v>
      </c>
      <c r="E4" s="27" t="s">
        <v>6</v>
      </c>
      <c r="F4" s="27" t="s">
        <v>19</v>
      </c>
      <c r="G4" s="27"/>
      <c r="H4" s="23"/>
      <c r="I4" s="23"/>
      <c r="J4" s="6"/>
      <c r="K4" s="6"/>
      <c r="L4" s="6"/>
      <c r="M4" s="6"/>
      <c r="N4" s="3"/>
    </row>
    <row r="5" spans="1:14" ht="12.75">
      <c r="A5" t="s">
        <v>110</v>
      </c>
      <c r="B5" s="71">
        <v>62</v>
      </c>
      <c r="C5" s="71">
        <f>IF(B5&gt;78,0,150)</f>
        <v>150</v>
      </c>
      <c r="D5" s="21">
        <v>0</v>
      </c>
      <c r="E5" s="21">
        <f>IF(C5=150,C5+D5,0)</f>
        <v>150</v>
      </c>
      <c r="F5" s="63">
        <f>RANK($E$5:$E$8,$E$5:$E$8)</f>
        <v>3</v>
      </c>
      <c r="G5" s="64"/>
      <c r="H5" s="69"/>
      <c r="I5" s="34"/>
      <c r="J5" s="22"/>
      <c r="K5" s="68"/>
      <c r="L5" s="22"/>
      <c r="M5" s="22"/>
      <c r="N5" s="4"/>
    </row>
    <row r="6" spans="1:14" ht="12.75">
      <c r="A6" t="s">
        <v>111</v>
      </c>
      <c r="B6" s="71">
        <v>61</v>
      </c>
      <c r="C6" s="71">
        <f>IF(B6&gt;78,0,150)</f>
        <v>150</v>
      </c>
      <c r="D6" s="21">
        <v>87</v>
      </c>
      <c r="E6" s="21">
        <f>IF(C6=150,C6+D6,0)</f>
        <v>237</v>
      </c>
      <c r="F6" s="63">
        <f>RANK($E$5:$E$8,$E$5:$E$8)</f>
        <v>2</v>
      </c>
      <c r="G6" s="64"/>
      <c r="H6" s="69"/>
      <c r="I6" s="34"/>
      <c r="J6" s="22"/>
      <c r="K6" s="68"/>
      <c r="L6" s="22"/>
      <c r="M6" s="22"/>
      <c r="N6" s="4"/>
    </row>
    <row r="7" spans="1:14" ht="12.75">
      <c r="A7" t="s">
        <v>112</v>
      </c>
      <c r="B7" s="71">
        <v>59</v>
      </c>
      <c r="C7" s="71">
        <f>IF(B7&gt;78,0,150)</f>
        <v>150</v>
      </c>
      <c r="D7" s="21">
        <v>150</v>
      </c>
      <c r="E7" s="21">
        <f>IF(C7=150,C7+D7,0)</f>
        <v>300</v>
      </c>
      <c r="F7" s="63">
        <f>RANK($E$5:$E$8,$E$5:$E$8)</f>
        <v>1</v>
      </c>
      <c r="G7" s="64"/>
      <c r="H7" s="69"/>
      <c r="I7" s="34"/>
      <c r="J7" s="22"/>
      <c r="K7" s="68"/>
      <c r="L7" s="22"/>
      <c r="M7" s="22"/>
      <c r="N7" s="4"/>
    </row>
    <row r="8" spans="1:14" ht="12.75">
      <c r="A8" t="s">
        <v>113</v>
      </c>
      <c r="B8" s="71">
        <v>56</v>
      </c>
      <c r="C8" s="71">
        <f>IF(B8&gt;78,0,150)</f>
        <v>150</v>
      </c>
      <c r="D8" s="21">
        <v>0</v>
      </c>
      <c r="E8" s="21">
        <f>IF(C8=150,C8+D8,0)</f>
        <v>150</v>
      </c>
      <c r="F8" s="63">
        <f>RANK($E$5:$E$8,$E$5:$E$8)</f>
        <v>3</v>
      </c>
      <c r="G8" s="64"/>
      <c r="H8" s="69"/>
      <c r="I8" s="34"/>
      <c r="J8" s="22"/>
      <c r="K8" s="68"/>
      <c r="L8" s="22"/>
      <c r="M8" s="22"/>
      <c r="N8" s="4"/>
    </row>
    <row r="9" spans="1:9" ht="12.75">
      <c r="A9" s="16"/>
      <c r="B9" s="20"/>
      <c r="C9" s="20"/>
      <c r="D9" s="20"/>
      <c r="E9" s="14"/>
      <c r="F9" s="14"/>
      <c r="G9" s="14"/>
      <c r="H9" s="7"/>
      <c r="I9" s="7"/>
    </row>
    <row r="10" spans="1:10" ht="12.75">
      <c r="A10" s="1"/>
      <c r="B10" s="5"/>
      <c r="C10" s="5"/>
      <c r="D10" s="5"/>
      <c r="E10" s="5"/>
      <c r="F10" s="5"/>
      <c r="G10" s="5"/>
      <c r="H10" s="1"/>
      <c r="I10" s="1"/>
      <c r="J10" s="1"/>
    </row>
    <row r="11" spans="1:10" ht="12.75">
      <c r="A11" s="82"/>
      <c r="B11" s="82"/>
      <c r="C11" s="57"/>
      <c r="D11" s="57"/>
      <c r="E11" s="57"/>
      <c r="F11" s="57"/>
      <c r="G11" s="5"/>
      <c r="H11" s="83"/>
      <c r="I11" s="84"/>
      <c r="J11" s="1"/>
    </row>
    <row r="12" spans="1:10" ht="12.75">
      <c r="A12" s="61"/>
      <c r="B12" s="85"/>
      <c r="C12" s="85"/>
      <c r="D12" s="85"/>
      <c r="E12" s="61"/>
      <c r="F12" s="61"/>
      <c r="G12" s="5"/>
      <c r="H12" s="83"/>
      <c r="I12" s="86"/>
      <c r="J12" s="1"/>
    </row>
    <row r="13" spans="1:10" ht="12.75">
      <c r="A13" s="87"/>
      <c r="B13" s="88"/>
      <c r="C13" s="89"/>
      <c r="D13" s="89"/>
      <c r="E13" s="89"/>
      <c r="F13" s="90"/>
      <c r="G13" s="5"/>
      <c r="H13" s="1"/>
      <c r="I13" s="1"/>
      <c r="J13" s="1"/>
    </row>
    <row r="14" spans="1:10" ht="12.75">
      <c r="A14" s="87"/>
      <c r="B14" s="88"/>
      <c r="C14" s="89"/>
      <c r="D14" s="89"/>
      <c r="E14" s="89"/>
      <c r="F14" s="90"/>
      <c r="G14" s="5"/>
      <c r="H14" s="1"/>
      <c r="I14" s="1"/>
      <c r="J14" s="1"/>
    </row>
    <row r="15" spans="1:10" ht="12.75">
      <c r="A15" s="87"/>
      <c r="B15" s="88"/>
      <c r="C15" s="89"/>
      <c r="D15" s="89"/>
      <c r="E15" s="89"/>
      <c r="F15" s="90"/>
      <c r="G15" s="5"/>
      <c r="H15" s="1"/>
      <c r="I15" s="1"/>
      <c r="J15" s="1"/>
    </row>
    <row r="16" spans="1:10" ht="12.75">
      <c r="A16" s="87"/>
      <c r="B16" s="88"/>
      <c r="C16" s="89"/>
      <c r="D16" s="89"/>
      <c r="E16" s="89"/>
      <c r="F16" s="90"/>
      <c r="G16" s="5"/>
      <c r="H16" s="1"/>
      <c r="I16" s="1"/>
      <c r="J16" s="1"/>
    </row>
    <row r="17" spans="1:10" ht="12.75">
      <c r="A17" s="87"/>
      <c r="B17" s="88"/>
      <c r="C17" s="89"/>
      <c r="D17" s="89"/>
      <c r="E17" s="89"/>
      <c r="F17" s="90"/>
      <c r="G17" s="5"/>
      <c r="H17" s="1"/>
      <c r="I17" s="1"/>
      <c r="J17" s="1"/>
    </row>
    <row r="18" spans="1:10" ht="12.75">
      <c r="A18" s="87"/>
      <c r="B18" s="88"/>
      <c r="C18" s="89"/>
      <c r="D18" s="89"/>
      <c r="E18" s="89"/>
      <c r="F18" s="90"/>
      <c r="G18" s="5"/>
      <c r="H18" s="1"/>
      <c r="I18" s="1"/>
      <c r="J18" s="1"/>
    </row>
    <row r="19" spans="1:10" ht="12.75">
      <c r="A19" s="87"/>
      <c r="B19" s="88"/>
      <c r="C19" s="89"/>
      <c r="D19" s="89"/>
      <c r="E19" s="89"/>
      <c r="F19" s="90"/>
      <c r="G19" s="5"/>
      <c r="H19" s="1"/>
      <c r="I19" s="1"/>
      <c r="J19" s="1"/>
    </row>
    <row r="20" spans="1:10" ht="12.75">
      <c r="A20" s="87"/>
      <c r="B20" s="88"/>
      <c r="C20" s="89"/>
      <c r="D20" s="89"/>
      <c r="E20" s="89"/>
      <c r="F20" s="90"/>
      <c r="G20" s="5"/>
      <c r="H20" s="1"/>
      <c r="I20" s="1"/>
      <c r="J20" s="1"/>
    </row>
    <row r="21" spans="1:10" ht="12.75">
      <c r="A21" s="87"/>
      <c r="B21" s="88"/>
      <c r="C21" s="89"/>
      <c r="D21" s="89"/>
      <c r="E21" s="89"/>
      <c r="F21" s="90"/>
      <c r="G21" s="5"/>
      <c r="H21" s="1"/>
      <c r="I21" s="1"/>
      <c r="J21" s="1"/>
    </row>
    <row r="22" spans="1:10" ht="12.75">
      <c r="A22" s="87"/>
      <c r="B22" s="88"/>
      <c r="C22" s="89"/>
      <c r="D22" s="89"/>
      <c r="E22" s="89"/>
      <c r="F22" s="90"/>
      <c r="G22" s="5"/>
      <c r="H22" s="1"/>
      <c r="I22" s="1"/>
      <c r="J22" s="1"/>
    </row>
    <row r="23" spans="1:10" ht="12.75">
      <c r="A23" s="87"/>
      <c r="B23" s="88"/>
      <c r="C23" s="89"/>
      <c r="D23" s="89"/>
      <c r="E23" s="89"/>
      <c r="F23" s="90"/>
      <c r="G23" s="5"/>
      <c r="H23" s="1"/>
      <c r="I23" s="1"/>
      <c r="J23" s="1"/>
    </row>
    <row r="24" spans="1:10" ht="12.75">
      <c r="A24" s="87"/>
      <c r="B24" s="88"/>
      <c r="C24" s="89"/>
      <c r="D24" s="89"/>
      <c r="E24" s="89"/>
      <c r="F24" s="90"/>
      <c r="G24" s="5"/>
      <c r="H24" s="1"/>
      <c r="I24" s="1"/>
      <c r="J24" s="1"/>
    </row>
    <row r="25" spans="1:10" ht="12.75">
      <c r="A25" s="87"/>
      <c r="B25" s="88"/>
      <c r="C25" s="89"/>
      <c r="D25" s="89"/>
      <c r="E25" s="89"/>
      <c r="F25" s="90"/>
      <c r="G25" s="5"/>
      <c r="H25" s="1"/>
      <c r="I25" s="1"/>
      <c r="J25" s="1"/>
    </row>
    <row r="26" spans="1:10" ht="12.75">
      <c r="A26" s="87"/>
      <c r="B26" s="88"/>
      <c r="C26" s="89"/>
      <c r="D26" s="89"/>
      <c r="E26" s="89"/>
      <c r="F26" s="90"/>
      <c r="G26" s="5"/>
      <c r="H26" s="1"/>
      <c r="I26" s="1"/>
      <c r="J26" s="1"/>
    </row>
    <row r="27" spans="1:10" ht="12.75">
      <c r="A27" s="87"/>
      <c r="B27" s="88"/>
      <c r="C27" s="89"/>
      <c r="D27" s="89"/>
      <c r="E27" s="89"/>
      <c r="F27" s="90"/>
      <c r="G27" s="5"/>
      <c r="H27" s="1"/>
      <c r="I27" s="1"/>
      <c r="J27" s="1"/>
    </row>
    <row r="28" spans="1:10" ht="12.75">
      <c r="A28" s="87"/>
      <c r="B28" s="88"/>
      <c r="C28" s="89"/>
      <c r="D28" s="89"/>
      <c r="E28" s="89"/>
      <c r="F28" s="90"/>
      <c r="G28" s="5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5"/>
      <c r="H29" s="1"/>
      <c r="I29" s="1"/>
      <c r="J29" s="1"/>
    </row>
    <row r="30" spans="1:10" ht="12.75">
      <c r="A30" s="1"/>
      <c r="B30" s="5"/>
      <c r="C30" s="5"/>
      <c r="D30" s="5"/>
      <c r="E30" s="5"/>
      <c r="F30" s="5"/>
      <c r="G30" s="5"/>
      <c r="H30" s="1"/>
      <c r="I30" s="1"/>
      <c r="J30" s="1"/>
    </row>
    <row r="31" spans="2:7" ht="12.75">
      <c r="B31" s="5"/>
      <c r="C31" s="5"/>
      <c r="D31" s="5"/>
      <c r="E31" s="5"/>
      <c r="F31" s="5"/>
      <c r="G31" s="5"/>
    </row>
    <row r="32" spans="2:7" ht="12.75">
      <c r="B32" s="5"/>
      <c r="C32" s="5"/>
      <c r="D32" s="5"/>
      <c r="E32" s="5"/>
      <c r="F32" s="5"/>
      <c r="G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2:7" ht="12.75">
      <c r="B37" s="5"/>
      <c r="C37" s="5"/>
      <c r="D37" s="5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</sheetData>
  <printOptions gridLines="1"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C9" sqref="C9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101</v>
      </c>
      <c r="B1" s="10"/>
      <c r="C1" s="7"/>
      <c r="D1" s="11" t="s">
        <v>164</v>
      </c>
      <c r="E1" s="81">
        <f>MAX(D5:D7)</f>
        <v>13.78</v>
      </c>
      <c r="F1" s="42" t="s">
        <v>172</v>
      </c>
      <c r="G1" s="7"/>
      <c r="H1" s="7"/>
    </row>
    <row r="2" spans="1:8" s="79" customFormat="1" ht="12.75" customHeight="1">
      <c r="A2" s="42"/>
      <c r="B2" s="42"/>
      <c r="C2" s="42"/>
      <c r="D2" s="80" t="s">
        <v>9</v>
      </c>
      <c r="E2" s="235">
        <f>MIN(D5:D7)</f>
        <v>12.09</v>
      </c>
      <c r="F2" s="42" t="s">
        <v>172</v>
      </c>
      <c r="G2" s="42"/>
      <c r="H2" s="42"/>
    </row>
    <row r="3" spans="1:7" ht="12.75">
      <c r="A3" s="7"/>
      <c r="B3" s="13"/>
      <c r="C3" s="14"/>
      <c r="D3" s="14"/>
      <c r="E3" s="7"/>
      <c r="F3" s="7"/>
      <c r="G3" s="7"/>
    </row>
    <row r="4" spans="1:8" ht="27" customHeight="1">
      <c r="A4" s="12"/>
      <c r="B4" s="43" t="s">
        <v>22</v>
      </c>
      <c r="C4" s="43" t="s">
        <v>23</v>
      </c>
      <c r="D4" s="43" t="s">
        <v>35</v>
      </c>
      <c r="E4" s="40" t="s">
        <v>6</v>
      </c>
      <c r="F4" s="6" t="s">
        <v>19</v>
      </c>
      <c r="G4" s="22"/>
      <c r="H4" s="40"/>
    </row>
    <row r="5" spans="1:8" ht="15.75">
      <c r="A5" s="180" t="s">
        <v>110</v>
      </c>
      <c r="B5" s="62">
        <v>13.78</v>
      </c>
      <c r="C5" s="62">
        <v>13.51</v>
      </c>
      <c r="D5" s="234">
        <f>MIN(B5:C5)</f>
        <v>13.51</v>
      </c>
      <c r="E5" s="68">
        <f>50+50*(($E$1/D5)^2-1)/(($E$1/$E$2)^2-1)</f>
        <v>56.74832631186404</v>
      </c>
      <c r="F5" s="22">
        <f>RANK(E5,$E$5:$E$8)</f>
        <v>2</v>
      </c>
      <c r="G5" s="22"/>
      <c r="H5" s="78"/>
    </row>
    <row r="6" spans="1:8" ht="15.75">
      <c r="A6" s="180" t="s">
        <v>111</v>
      </c>
      <c r="B6" s="62">
        <v>12.1</v>
      </c>
      <c r="C6" s="62">
        <v>12.09</v>
      </c>
      <c r="D6" s="234">
        <f>MIN(B6:C6)</f>
        <v>12.09</v>
      </c>
      <c r="E6" s="68">
        <f>50+50*(($E$1/D6)^2-1)/(($E$1/$E$2)^2-1)</f>
        <v>100</v>
      </c>
      <c r="F6" s="22">
        <f>RANK(E6,$E$5:$E$8)</f>
        <v>1</v>
      </c>
      <c r="G6" s="22"/>
      <c r="H6" s="78"/>
    </row>
    <row r="7" spans="1:8" ht="31.5">
      <c r="A7" s="180" t="s">
        <v>112</v>
      </c>
      <c r="B7" s="62">
        <v>13.78</v>
      </c>
      <c r="C7" s="62">
        <v>14.5</v>
      </c>
      <c r="D7" s="234">
        <f>MIN(B7:C7)</f>
        <v>13.78</v>
      </c>
      <c r="E7" s="68">
        <f>50+50*(($E$1/D7)^2-1)/(($E$1/$E$2)^2-1)</f>
        <v>50</v>
      </c>
      <c r="F7" s="22">
        <f>RANK(E7,$E$5:$E$8)</f>
        <v>3</v>
      </c>
      <c r="G7" s="22"/>
      <c r="H7" s="78"/>
    </row>
    <row r="8" spans="1:8" ht="15.75">
      <c r="A8" s="180" t="s">
        <v>113</v>
      </c>
      <c r="B8" s="62" t="s">
        <v>169</v>
      </c>
      <c r="C8" s="62" t="s">
        <v>169</v>
      </c>
      <c r="D8" s="67">
        <v>20</v>
      </c>
      <c r="E8" s="68">
        <v>0</v>
      </c>
      <c r="F8" s="22">
        <f>RANK(E8,$E$5:$E$8)</f>
        <v>4</v>
      </c>
      <c r="G8" s="22" t="s">
        <v>40</v>
      </c>
      <c r="H8" s="78"/>
    </row>
    <row r="9" spans="1:8" ht="12.75">
      <c r="A9" s="7"/>
      <c r="B9" s="67"/>
      <c r="C9" s="67"/>
      <c r="D9" s="67"/>
      <c r="F9" s="6"/>
      <c r="G9" s="6"/>
      <c r="H9" s="3"/>
    </row>
    <row r="10" spans="1:8" ht="12.75">
      <c r="A10" s="28"/>
      <c r="B10" s="67"/>
      <c r="C10" s="64"/>
      <c r="D10" s="64"/>
      <c r="E10" s="22"/>
      <c r="F10" s="22"/>
      <c r="G10" s="22"/>
      <c r="H10" s="4"/>
    </row>
    <row r="11" spans="1:8" ht="12.75">
      <c r="A11" s="19"/>
      <c r="B11" s="173"/>
      <c r="C11" s="64"/>
      <c r="D11" s="64"/>
      <c r="E11" s="22"/>
      <c r="F11" s="22"/>
      <c r="G11" s="22"/>
      <c r="H11" s="4"/>
    </row>
    <row r="12" spans="1:8" ht="12.75">
      <c r="A12" s="28"/>
      <c r="B12" s="64"/>
      <c r="C12" s="64" t="s">
        <v>173</v>
      </c>
      <c r="D12" s="64"/>
      <c r="E12" s="22"/>
      <c r="F12" s="22"/>
      <c r="G12" s="22"/>
      <c r="H12" s="4"/>
    </row>
    <row r="13" spans="1:8" ht="12.75">
      <c r="A13" s="28"/>
      <c r="B13" s="64"/>
      <c r="C13" s="64"/>
      <c r="D13" s="64"/>
      <c r="E13" s="22"/>
      <c r="F13" s="22"/>
      <c r="G13" s="22"/>
      <c r="H13" s="4"/>
    </row>
    <row r="14" spans="1:8" ht="12.75">
      <c r="A14" s="28"/>
      <c r="B14" s="64"/>
      <c r="C14" s="187"/>
      <c r="D14" s="64"/>
      <c r="E14" s="22"/>
      <c r="F14" s="22"/>
      <c r="G14" s="22"/>
      <c r="H14" s="4"/>
    </row>
    <row r="15" spans="1:8" ht="12.75">
      <c r="A15" s="28"/>
      <c r="B15" s="64"/>
      <c r="C15" s="64"/>
      <c r="D15" s="64"/>
      <c r="E15" s="22"/>
      <c r="F15" s="22"/>
      <c r="G15" s="22"/>
      <c r="H15" s="4"/>
    </row>
    <row r="16" spans="1:8" ht="12.75">
      <c r="A16" s="28"/>
      <c r="B16" s="64"/>
      <c r="C16" s="187"/>
      <c r="D16" s="64"/>
      <c r="E16" s="22"/>
      <c r="F16" s="22"/>
      <c r="G16" s="22"/>
      <c r="H16" s="4"/>
    </row>
    <row r="17" spans="1:8" ht="12.75">
      <c r="A17" s="28"/>
      <c r="B17" s="64"/>
      <c r="C17" s="64"/>
      <c r="D17" s="64"/>
      <c r="E17" s="22"/>
      <c r="F17" s="22"/>
      <c r="G17" s="22"/>
      <c r="H17" s="4"/>
    </row>
    <row r="18" spans="1:8" ht="12.75">
      <c r="A18" s="28"/>
      <c r="B18" s="64"/>
      <c r="C18" s="64"/>
      <c r="D18" s="64"/>
      <c r="E18" s="22"/>
      <c r="F18" s="22"/>
      <c r="G18" s="22"/>
      <c r="H18" s="4"/>
    </row>
    <row r="19" spans="1:8" ht="12.75">
      <c r="A19" s="28"/>
      <c r="B19" s="64"/>
      <c r="C19" s="64"/>
      <c r="D19" s="64"/>
      <c r="E19" s="22"/>
      <c r="F19" s="22"/>
      <c r="G19" s="22"/>
      <c r="H19" s="4"/>
    </row>
    <row r="20" spans="1:8" ht="12.75">
      <c r="A20" s="28"/>
      <c r="B20" s="64"/>
      <c r="C20" s="64"/>
      <c r="D20" s="64"/>
      <c r="E20" s="22"/>
      <c r="F20" s="22"/>
      <c r="G20" s="22"/>
      <c r="H20" s="4"/>
    </row>
    <row r="21" spans="1:8" ht="12.75">
      <c r="A21" s="28"/>
      <c r="B21" s="64"/>
      <c r="C21" s="64"/>
      <c r="D21" s="64"/>
      <c r="E21" s="22"/>
      <c r="F21" s="22"/>
      <c r="G21" s="22"/>
      <c r="H21" s="4"/>
    </row>
    <row r="22" spans="1:8" ht="12.75">
      <c r="A22" s="28"/>
      <c r="B22" s="64"/>
      <c r="C22" s="64"/>
      <c r="D22" s="64"/>
      <c r="E22" s="22"/>
      <c r="F22" s="22"/>
      <c r="G22" s="22"/>
      <c r="H22" s="4"/>
    </row>
    <row r="23" spans="1:8" ht="12.75">
      <c r="A23" s="28"/>
      <c r="B23" s="64"/>
      <c r="C23" s="64"/>
      <c r="D23" s="64"/>
      <c r="E23" s="22"/>
      <c r="F23" s="22"/>
      <c r="G23" s="22"/>
      <c r="H23" s="7"/>
    </row>
    <row r="24" spans="1:8" ht="12.75">
      <c r="A24" s="28"/>
      <c r="B24" s="64"/>
      <c r="C24" s="64"/>
      <c r="D24" s="64"/>
      <c r="E24" s="22"/>
      <c r="F24" s="22"/>
      <c r="G24" s="22"/>
      <c r="H24" s="7"/>
    </row>
    <row r="25" spans="1:8" ht="12.75">
      <c r="A25" s="14"/>
      <c r="B25" s="64"/>
      <c r="C25" s="64"/>
      <c r="D25" s="64"/>
      <c r="E25" s="22"/>
      <c r="F25" s="22"/>
      <c r="G25" s="22"/>
      <c r="H25" s="7"/>
    </row>
    <row r="26" spans="1:8" ht="12.75">
      <c r="A26" s="14"/>
      <c r="B26" s="64"/>
      <c r="C26" s="64"/>
      <c r="D26" s="64"/>
      <c r="E26" s="22"/>
      <c r="F26" s="22"/>
      <c r="G26" s="22"/>
      <c r="H26" s="7"/>
    </row>
    <row r="27" spans="1:8" ht="12.75">
      <c r="A27" s="14"/>
      <c r="B27" s="64"/>
      <c r="C27" s="64"/>
      <c r="D27" s="64"/>
      <c r="E27" s="22"/>
      <c r="F27" s="22"/>
      <c r="G27" s="22"/>
      <c r="H27" s="7"/>
    </row>
    <row r="28" spans="1:8" ht="12.75">
      <c r="A28" s="57"/>
      <c r="B28" s="14"/>
      <c r="C28" s="14"/>
      <c r="D28" s="14"/>
      <c r="E28" s="7"/>
      <c r="F28" s="7"/>
      <c r="G28" s="7"/>
      <c r="H28" s="7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5"/>
      <c r="C35" s="5"/>
      <c r="D35" s="5"/>
    </row>
    <row r="36" spans="2:4" ht="12.75">
      <c r="B36" s="5"/>
      <c r="C36" s="5"/>
      <c r="D36" s="5"/>
    </row>
    <row r="37" spans="2:4" ht="12.75">
      <c r="B37" s="5"/>
      <c r="C37" s="5"/>
      <c r="D37" s="5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</sheetData>
  <printOptions gridLines="1"/>
  <pageMargins left="0.75" right="0.7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jmeldrum</cp:lastModifiedBy>
  <cp:lastPrinted>2007-03-25T16:20:54Z</cp:lastPrinted>
  <dcterms:created xsi:type="dcterms:W3CDTF">2000-03-12T02:15:03Z</dcterms:created>
  <dcterms:modified xsi:type="dcterms:W3CDTF">2007-03-26T17:22:01Z</dcterms:modified>
  <cp:category/>
  <cp:version/>
  <cp:contentType/>
  <cp:contentStatus/>
</cp:coreProperties>
</file>